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ssmsg-my.sharepoint.com/personal/sabina_hollenstein_vssm-sg_ch/Documents/Dokumente/VSSM 2022-2023/MITGLIEDER verwalten/BerechnungsTOOL Vorlage/"/>
    </mc:Choice>
  </mc:AlternateContent>
  <xr:revisionPtr revIDLastSave="1" documentId="8_{3502AEA2-89D1-4D93-B0BC-25FBD8100920}" xr6:coauthVersionLast="47" xr6:coauthVersionMax="47" xr10:uidLastSave="{27285705-7973-490D-95F0-70BE84E4A43A}"/>
  <bookViews>
    <workbookView xWindow="74280" yWindow="-120" windowWidth="38640" windowHeight="21120" xr2:uid="{F770AD99-B2C2-490E-8C9E-83A9192E8279}"/>
  </bookViews>
  <sheets>
    <sheet name="Beispiel Beitragsrechnung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9" i="2" l="1"/>
  <c r="K16" i="2"/>
  <c r="K64" i="2"/>
  <c r="I56" i="2"/>
  <c r="M34" i="2" l="1"/>
  <c r="L16" i="2"/>
  <c r="J16" i="2"/>
  <c r="K28" i="2"/>
  <c r="L28" i="2"/>
  <c r="L37" i="2" s="1"/>
  <c r="J28" i="2"/>
  <c r="I7" i="2"/>
  <c r="G8" i="2"/>
  <c r="G9" i="2"/>
  <c r="G10" i="2"/>
  <c r="G11" i="2"/>
  <c r="G12" i="2"/>
  <c r="G22" i="2"/>
  <c r="G23" i="2"/>
  <c r="G24" i="2"/>
  <c r="G25" i="2"/>
  <c r="G26" i="2"/>
  <c r="G57" i="2"/>
  <c r="G58" i="2"/>
  <c r="G59" i="2"/>
  <c r="G60" i="2"/>
  <c r="G61" i="2"/>
  <c r="G74" i="2"/>
  <c r="G75" i="2"/>
  <c r="G76" i="2"/>
  <c r="Q21" i="2"/>
  <c r="R69" i="2"/>
  <c r="G50" i="2"/>
  <c r="G41" i="2"/>
  <c r="G42" i="2"/>
  <c r="G43" i="2"/>
  <c r="G82" i="2"/>
  <c r="G83" i="2"/>
  <c r="G84" i="2"/>
  <c r="E50" i="2"/>
  <c r="G27" i="2" l="1"/>
  <c r="I28" i="2" s="1"/>
  <c r="H43" i="2"/>
  <c r="K46" i="2"/>
  <c r="K66" i="2"/>
  <c r="G51" i="2"/>
  <c r="I51" i="2"/>
  <c r="O51" i="2" s="1"/>
  <c r="G62" i="2"/>
  <c r="I62" i="2" s="1"/>
  <c r="I43" i="2"/>
  <c r="N43" i="2" s="1"/>
  <c r="N83" i="2"/>
  <c r="L46" i="2"/>
  <c r="K37" i="2"/>
  <c r="H13" i="2"/>
  <c r="R75" i="2"/>
  <c r="O75" i="2"/>
  <c r="M75" i="2"/>
  <c r="P75" i="2"/>
  <c r="I14" i="2" l="1"/>
  <c r="I15" i="2" s="1"/>
  <c r="I16" i="2" s="1"/>
  <c r="Q62" i="2"/>
  <c r="P62" i="2"/>
  <c r="M28" i="2"/>
  <c r="N28" i="2" s="1"/>
  <c r="O28" i="2" s="1"/>
  <c r="P28" i="2" s="1"/>
  <c r="R28" i="2" s="1"/>
  <c r="Q16" i="2" l="1"/>
  <c r="R16" i="2"/>
  <c r="R5" i="2" s="1"/>
  <c r="N16" i="2"/>
  <c r="N5" i="2" s="1"/>
  <c r="M16" i="2"/>
  <c r="M5" i="2" s="1"/>
  <c r="P16" i="2"/>
  <c r="P5" i="2" s="1"/>
  <c r="Q5" i="2"/>
  <c r="O16" i="2"/>
  <c r="O5" i="2" s="1"/>
</calcChain>
</file>

<file path=xl/sharedStrings.xml><?xml version="1.0" encoding="utf-8"?>
<sst xmlns="http://schemas.openxmlformats.org/spreadsheetml/2006/main" count="147" uniqueCount="57">
  <si>
    <t>Kontrollierte Lohnsumme</t>
  </si>
  <si>
    <t>Fr.</t>
  </si>
  <si>
    <t>VSSM Schweiz</t>
  </si>
  <si>
    <t>Grundbeitrag</t>
  </si>
  <si>
    <t>Promillebeitrag</t>
  </si>
  <si>
    <t>Promille bis</t>
  </si>
  <si>
    <t>Promille für weitere</t>
  </si>
  <si>
    <t>Promille für über</t>
  </si>
  <si>
    <t>Zwischentotal</t>
  </si>
  <si>
    <t>Beitragsfuss</t>
  </si>
  <si>
    <t>Total VSSM-CH</t>
  </si>
  <si>
    <t xml:space="preserve">Untersektion </t>
  </si>
  <si>
    <t>Untertoggenburg-Gossau</t>
  </si>
  <si>
    <t xml:space="preserve"> </t>
  </si>
  <si>
    <t>Stadt St. Gallen</t>
  </si>
  <si>
    <t>bis</t>
  </si>
  <si>
    <t>über</t>
  </si>
  <si>
    <t>Vereinigung Rheintaler</t>
  </si>
  <si>
    <t>Schreinermeister</t>
  </si>
  <si>
    <t>Promille der Lohnsumme</t>
  </si>
  <si>
    <t>Sargans-Werdenberg</t>
  </si>
  <si>
    <t>Obertoggenburg</t>
  </si>
  <si>
    <t>Mitglieder aus dem Fürstentum Liechtenstein bezahlen keinen Promillebeitrag!</t>
  </si>
  <si>
    <t>Gewerbeverband</t>
  </si>
  <si>
    <t>Kanton St. Gallen</t>
  </si>
  <si>
    <t>Vereinigung Rheintaler Schreinermeister</t>
  </si>
  <si>
    <t>Total nach Untersektionen</t>
  </si>
  <si>
    <t>Sargans-Werdenberg FL</t>
  </si>
  <si>
    <t>Mitglieder aus dem Fürstentum Liechtenstein erhalten keinen BBF-S-Rabatt (nicht BBF-S-pflichtig)</t>
  </si>
  <si>
    <t>Mitglieder aus dem Fürstentum Liechtenstein bezahlen keinen Beitrag an den Gewerbeverband!</t>
  </si>
  <si>
    <t>Reduktion Berufsbildungsfonds BBF 25%</t>
  </si>
  <si>
    <t>Gewerbeverband Stadt St. Gallen GVSG</t>
  </si>
  <si>
    <t>Kantonaler Gewerbeverband KGV</t>
  </si>
  <si>
    <t>Sargans Werdenberg</t>
  </si>
  <si>
    <t>Rheintal</t>
  </si>
  <si>
    <t>Gossau</t>
  </si>
  <si>
    <t>VSSM St. Gallen</t>
  </si>
  <si>
    <t>(nur wenn nicht im örtl. GV)</t>
  </si>
  <si>
    <t>Gesamttotal wenn nur Kantonsmitglied</t>
  </si>
  <si>
    <t>Kant. 
Altmeister</t>
  </si>
  <si>
    <t>Firmen - Aktivmitglieder Gesamttotal nach Untersektionen</t>
  </si>
  <si>
    <t>alle Mitgliederarten</t>
  </si>
  <si>
    <t>VSSM St. Gallen (Kant.)</t>
  </si>
  <si>
    <t>Grundbeitrag Aktivmitglieder</t>
  </si>
  <si>
    <t>Grundbeitrag Einzelmitglieder</t>
  </si>
  <si>
    <t>Grundbeitrag Altmeister</t>
  </si>
  <si>
    <t>Beiträge gehen an Untersektion:</t>
  </si>
  <si>
    <t>NUR Kant. Passivmitglied</t>
  </si>
  <si>
    <t>Kant. 
Einzelmitgl. folglich 
VSSM-CH
+Untersekt.</t>
  </si>
  <si>
    <t>folglich
Untersekt.</t>
  </si>
  <si>
    <t>Grundbeitrag Einzelmitglied</t>
  </si>
  <si>
    <t>Lohnsumme</t>
  </si>
  <si>
    <t>Grundbeitrag Aktivmitglied</t>
  </si>
  <si>
    <t>kein Beitragsfuss</t>
  </si>
  <si>
    <t>Beitragsfuss in %</t>
  </si>
  <si>
    <t>Grundbeitrag _Aktivmitglied</t>
  </si>
  <si>
    <t>Grundbeitrag Fachlehrer / Kursleiter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</si>
</sst>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0.0"/>
  </numFmts>
  <fonts count="11" x14ac:knownFonts="1">
    <font>
      <sz val="11"/>
      <color theme="1"/>
      <name val="Calibri"/>
      <family val="2"/>
      <scheme val="minor"/>
    </font>
    <font>
      <i/>
      <sz val="11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1"/>
      <color indexed="12"/>
      <name val="Arial Narrow"/>
      <family val="2"/>
    </font>
    <font>
      <b/>
      <sz val="11"/>
      <color indexed="10"/>
      <name val="Arial Narrow"/>
      <family val="2"/>
    </font>
    <font>
      <b/>
      <sz val="11"/>
      <color indexed="60"/>
      <name val="Arial Narrow"/>
      <family val="2"/>
    </font>
    <font>
      <sz val="11"/>
      <color indexed="60"/>
      <name val="Arial Narrow"/>
      <family val="2"/>
    </font>
    <font>
      <b/>
      <sz val="12"/>
      <color indexed="60"/>
      <name val="Arial Narrow"/>
      <family val="2"/>
    </font>
    <font>
      <b/>
      <i/>
      <sz val="11"/>
      <name val="Arial Narrow"/>
      <family val="2"/>
    </font>
    <font>
      <b/>
      <sz val="16"/>
      <color indexed="10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/>
    <xf numFmtId="4" fontId="1" fillId="0" borderId="0" xfId="0" applyNumberFormat="1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4" fontId="2" fillId="0" borderId="0" xfId="0" applyNumberFormat="1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4" fontId="3" fillId="0" borderId="0" xfId="0" applyNumberFormat="1" applyFont="1"/>
    <xf numFmtId="164" fontId="2" fillId="0" borderId="0" xfId="0" applyNumberFormat="1" applyFont="1" applyAlignment="1">
      <alignment horizontal="left"/>
    </xf>
    <xf numFmtId="43" fontId="2" fillId="0" borderId="0" xfId="0" applyNumberFormat="1" applyFont="1"/>
    <xf numFmtId="2" fontId="2" fillId="0" borderId="0" xfId="0" applyNumberFormat="1" applyFont="1"/>
    <xf numFmtId="0" fontId="9" fillId="0" borderId="0" xfId="0" applyFont="1"/>
    <xf numFmtId="4" fontId="9" fillId="0" borderId="0" xfId="0" applyNumberFormat="1" applyFont="1"/>
    <xf numFmtId="0" fontId="9" fillId="0" borderId="0" xfId="0" applyFont="1" applyAlignment="1">
      <alignment horizontal="right"/>
    </xf>
    <xf numFmtId="0" fontId="1" fillId="0" borderId="0" xfId="0" applyFont="1"/>
    <xf numFmtId="4" fontId="1" fillId="0" borderId="0" xfId="0" applyNumberFormat="1" applyFont="1" applyAlignment="1">
      <alignment horizontal="left"/>
    </xf>
    <xf numFmtId="0" fontId="3" fillId="0" borderId="2" xfId="0" applyFont="1" applyBorder="1"/>
    <xf numFmtId="4" fontId="2" fillId="0" borderId="2" xfId="0" applyNumberFormat="1" applyFont="1" applyBorder="1"/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0" fontId="10" fillId="0" borderId="0" xfId="0" applyFont="1" applyAlignment="1">
      <alignment vertical="center"/>
    </xf>
    <xf numFmtId="0" fontId="1" fillId="2" borderId="1" xfId="0" applyFont="1" applyFill="1" applyBorder="1"/>
    <xf numFmtId="0" fontId="3" fillId="3" borderId="0" xfId="0" applyFont="1" applyFill="1"/>
    <xf numFmtId="0" fontId="9" fillId="2" borderId="1" xfId="0" applyFont="1" applyFill="1" applyBorder="1" applyAlignment="1">
      <alignment horizontal="right"/>
    </xf>
    <xf numFmtId="4" fontId="9" fillId="2" borderId="1" xfId="0" applyNumberFormat="1" applyFont="1" applyFill="1" applyBorder="1" applyAlignment="1">
      <alignment horizontal="left"/>
    </xf>
    <xf numFmtId="0" fontId="2" fillId="3" borderId="0" xfId="0" applyFont="1" applyFill="1"/>
    <xf numFmtId="4" fontId="2" fillId="3" borderId="0" xfId="0" applyNumberFormat="1" applyFont="1" applyFill="1"/>
    <xf numFmtId="0" fontId="2" fillId="3" borderId="0" xfId="0" applyFont="1" applyFill="1" applyAlignment="1">
      <alignment horizontal="right"/>
    </xf>
    <xf numFmtId="2" fontId="2" fillId="3" borderId="0" xfId="0" applyNumberFormat="1" applyFont="1" applyFill="1"/>
    <xf numFmtId="0" fontId="1" fillId="3" borderId="0" xfId="0" applyFont="1" applyFill="1" applyAlignment="1">
      <alignment horizontal="left"/>
    </xf>
    <xf numFmtId="164" fontId="1" fillId="3" borderId="0" xfId="0" applyNumberFormat="1" applyFont="1" applyFill="1" applyAlignment="1">
      <alignment horizontal="left"/>
    </xf>
    <xf numFmtId="164" fontId="1" fillId="3" borderId="0" xfId="0" applyNumberFormat="1" applyFont="1" applyFill="1"/>
    <xf numFmtId="0" fontId="3" fillId="3" borderId="0" xfId="0" applyFont="1" applyFill="1" applyAlignment="1">
      <alignment horizontal="right"/>
    </xf>
    <xf numFmtId="4" fontId="3" fillId="3" borderId="0" xfId="0" applyNumberFormat="1" applyFont="1" applyFill="1"/>
    <xf numFmtId="164" fontId="2" fillId="3" borderId="0" xfId="0" applyNumberFormat="1" applyFont="1" applyFill="1" applyAlignment="1">
      <alignment horizontal="left"/>
    </xf>
    <xf numFmtId="0" fontId="3" fillId="3" borderId="1" xfId="0" applyFont="1" applyFill="1" applyBorder="1" applyAlignment="1">
      <alignment horizontal="right"/>
    </xf>
    <xf numFmtId="4" fontId="3" fillId="3" borderId="1" xfId="0" applyNumberFormat="1" applyFont="1" applyFill="1" applyBorder="1"/>
    <xf numFmtId="2" fontId="2" fillId="4" borderId="3" xfId="0" applyNumberFormat="1" applyFont="1" applyFill="1" applyBorder="1" applyAlignment="1">
      <alignment wrapText="1"/>
    </xf>
    <xf numFmtId="43" fontId="3" fillId="4" borderId="4" xfId="0" applyNumberFormat="1" applyFont="1" applyFill="1" applyBorder="1"/>
    <xf numFmtId="0" fontId="2" fillId="5" borderId="3" xfId="0" applyFont="1" applyFill="1" applyBorder="1" applyAlignment="1">
      <alignment wrapText="1"/>
    </xf>
    <xf numFmtId="43" fontId="3" fillId="5" borderId="4" xfId="0" applyNumberFormat="1" applyFont="1" applyFill="1" applyBorder="1"/>
    <xf numFmtId="0" fontId="2" fillId="5" borderId="0" xfId="0" applyFont="1" applyFill="1"/>
    <xf numFmtId="4" fontId="2" fillId="5" borderId="0" xfId="0" applyNumberFormat="1" applyFont="1" applyFill="1"/>
    <xf numFmtId="0" fontId="2" fillId="6" borderId="3" xfId="0" applyFont="1" applyFill="1" applyBorder="1" applyAlignment="1">
      <alignment wrapText="1"/>
    </xf>
    <xf numFmtId="43" fontId="3" fillId="6" borderId="4" xfId="0" applyNumberFormat="1" applyFont="1" applyFill="1" applyBorder="1"/>
    <xf numFmtId="0" fontId="2" fillId="6" borderId="0" xfId="0" applyFont="1" applyFill="1"/>
    <xf numFmtId="4" fontId="2" fillId="6" borderId="0" xfId="0" applyNumberFormat="1" applyFont="1" applyFill="1"/>
    <xf numFmtId="0" fontId="2" fillId="7" borderId="3" xfId="0" applyFont="1" applyFill="1" applyBorder="1" applyAlignment="1">
      <alignment wrapText="1"/>
    </xf>
    <xf numFmtId="43" fontId="3" fillId="7" borderId="4" xfId="0" applyNumberFormat="1" applyFont="1" applyFill="1" applyBorder="1"/>
    <xf numFmtId="0" fontId="2" fillId="7" borderId="0" xfId="0" applyFont="1" applyFill="1"/>
    <xf numFmtId="4" fontId="2" fillId="7" borderId="0" xfId="0" applyNumberFormat="1" applyFont="1" applyFill="1"/>
    <xf numFmtId="0" fontId="2" fillId="8" borderId="3" xfId="0" applyFont="1" applyFill="1" applyBorder="1" applyAlignment="1">
      <alignment wrapText="1"/>
    </xf>
    <xf numFmtId="43" fontId="3" fillId="8" borderId="4" xfId="0" applyNumberFormat="1" applyFont="1" applyFill="1" applyBorder="1"/>
    <xf numFmtId="0" fontId="2" fillId="8" borderId="0" xfId="0" applyFont="1" applyFill="1"/>
    <xf numFmtId="4" fontId="2" fillId="8" borderId="0" xfId="0" applyNumberFormat="1" applyFont="1" applyFill="1"/>
    <xf numFmtId="0" fontId="2" fillId="9" borderId="3" xfId="0" applyFont="1" applyFill="1" applyBorder="1" applyAlignment="1">
      <alignment wrapText="1"/>
    </xf>
    <xf numFmtId="43" fontId="3" fillId="9" borderId="4" xfId="0" applyNumberFormat="1" applyFont="1" applyFill="1" applyBorder="1"/>
    <xf numFmtId="0" fontId="2" fillId="9" borderId="0" xfId="0" applyFont="1" applyFill="1"/>
    <xf numFmtId="4" fontId="2" fillId="9" borderId="0" xfId="0" applyNumberFormat="1" applyFont="1" applyFill="1"/>
    <xf numFmtId="4" fontId="2" fillId="3" borderId="1" xfId="0" applyNumberFormat="1" applyFont="1" applyFill="1" applyBorder="1"/>
    <xf numFmtId="2" fontId="2" fillId="3" borderId="1" xfId="0" applyNumberFormat="1" applyFont="1" applyFill="1" applyBorder="1"/>
    <xf numFmtId="0" fontId="3" fillId="10" borderId="0" xfId="0" applyFont="1" applyFill="1"/>
    <xf numFmtId="0" fontId="2" fillId="10" borderId="0" xfId="0" applyFont="1" applyFill="1"/>
    <xf numFmtId="4" fontId="2" fillId="10" borderId="0" xfId="0" applyNumberFormat="1" applyFont="1" applyFill="1"/>
    <xf numFmtId="0" fontId="2" fillId="10" borderId="0" xfId="0" applyFont="1" applyFill="1" applyAlignment="1">
      <alignment horizontal="right"/>
    </xf>
    <xf numFmtId="0" fontId="5" fillId="10" borderId="0" xfId="0" applyFont="1" applyFill="1"/>
    <xf numFmtId="2" fontId="2" fillId="10" borderId="0" xfId="0" applyNumberFormat="1" applyFont="1" applyFill="1"/>
    <xf numFmtId="0" fontId="1" fillId="10" borderId="0" xfId="0" applyFont="1" applyFill="1" applyAlignment="1">
      <alignment horizontal="left"/>
    </xf>
    <xf numFmtId="0" fontId="7" fillId="10" borderId="0" xfId="0" applyFont="1" applyFill="1"/>
    <xf numFmtId="4" fontId="7" fillId="10" borderId="0" xfId="0" applyNumberFormat="1" applyFont="1" applyFill="1"/>
    <xf numFmtId="0" fontId="7" fillId="10" borderId="0" xfId="0" applyFont="1" applyFill="1" applyAlignment="1">
      <alignment horizontal="right"/>
    </xf>
    <xf numFmtId="0" fontId="6" fillId="10" borderId="0" xfId="0" applyFont="1" applyFill="1"/>
    <xf numFmtId="0" fontId="9" fillId="10" borderId="0" xfId="0" applyFont="1" applyFill="1"/>
    <xf numFmtId="4" fontId="9" fillId="10" borderId="0" xfId="0" applyNumberFormat="1" applyFont="1" applyFill="1"/>
    <xf numFmtId="0" fontId="9" fillId="10" borderId="0" xfId="0" applyFont="1" applyFill="1" applyAlignment="1">
      <alignment horizontal="right"/>
    </xf>
    <xf numFmtId="0" fontId="8" fillId="10" borderId="0" xfId="0" applyFont="1" applyFill="1" applyAlignment="1">
      <alignment horizontal="right"/>
    </xf>
    <xf numFmtId="0" fontId="3" fillId="10" borderId="5" xfId="0" applyFont="1" applyFill="1" applyBorder="1" applyAlignment="1">
      <alignment horizontal="left"/>
    </xf>
    <xf numFmtId="0" fontId="2" fillId="10" borderId="6" xfId="0" applyFont="1" applyFill="1" applyBorder="1" applyAlignment="1">
      <alignment horizontal="right"/>
    </xf>
    <xf numFmtId="4" fontId="2" fillId="10" borderId="7" xfId="0" applyNumberFormat="1" applyFont="1" applyFill="1" applyBorder="1"/>
    <xf numFmtId="4" fontId="2" fillId="10" borderId="1" xfId="0" applyNumberFormat="1" applyFont="1" applyFill="1" applyBorder="1"/>
    <xf numFmtId="4" fontId="2" fillId="10" borderId="3" xfId="0" applyNumberFormat="1" applyFont="1" applyFill="1" applyBorder="1"/>
    <xf numFmtId="4" fontId="3" fillId="10" borderId="9" xfId="0" applyNumberFormat="1" applyFont="1" applyFill="1" applyBorder="1" applyAlignment="1">
      <alignment horizontal="right"/>
    </xf>
    <xf numFmtId="4" fontId="4" fillId="10" borderId="3" xfId="0" applyNumberFormat="1" applyFont="1" applyFill="1" applyBorder="1"/>
    <xf numFmtId="4" fontId="7" fillId="10" borderId="3" xfId="0" applyNumberFormat="1" applyFont="1" applyFill="1" applyBorder="1"/>
    <xf numFmtId="4" fontId="8" fillId="10" borderId="3" xfId="0" applyNumberFormat="1" applyFont="1" applyFill="1" applyBorder="1"/>
    <xf numFmtId="2" fontId="2" fillId="10" borderId="1" xfId="0" applyNumberFormat="1" applyFont="1" applyFill="1" applyBorder="1"/>
    <xf numFmtId="0" fontId="3" fillId="9" borderId="0" xfId="0" applyFont="1" applyFill="1"/>
    <xf numFmtId="0" fontId="2" fillId="9" borderId="0" xfId="0" applyFont="1" applyFill="1" applyAlignment="1">
      <alignment horizontal="right"/>
    </xf>
    <xf numFmtId="4" fontId="2" fillId="9" borderId="3" xfId="0" applyNumberFormat="1" applyFont="1" applyFill="1" applyBorder="1"/>
    <xf numFmtId="0" fontId="3" fillId="8" borderId="0" xfId="0" applyFont="1" applyFill="1"/>
    <xf numFmtId="0" fontId="2" fillId="8" borderId="0" xfId="0" applyFont="1" applyFill="1" applyAlignment="1">
      <alignment horizontal="right"/>
    </xf>
    <xf numFmtId="4" fontId="2" fillId="8" borderId="3" xfId="0" applyNumberFormat="1" applyFont="1" applyFill="1" applyBorder="1"/>
    <xf numFmtId="43" fontId="2" fillId="8" borderId="0" xfId="0" applyNumberFormat="1" applyFont="1" applyFill="1"/>
    <xf numFmtId="0" fontId="3" fillId="7" borderId="0" xfId="0" applyFont="1" applyFill="1"/>
    <xf numFmtId="0" fontId="2" fillId="7" borderId="0" xfId="0" applyFont="1" applyFill="1" applyAlignment="1">
      <alignment horizontal="right"/>
    </xf>
    <xf numFmtId="4" fontId="2" fillId="7" borderId="3" xfId="0" applyNumberFormat="1" applyFont="1" applyFill="1" applyBorder="1"/>
    <xf numFmtId="0" fontId="2" fillId="7" borderId="1" xfId="0" applyFont="1" applyFill="1" applyBorder="1" applyAlignment="1">
      <alignment horizontal="right"/>
    </xf>
    <xf numFmtId="4" fontId="2" fillId="7" borderId="1" xfId="0" applyNumberFormat="1" applyFont="1" applyFill="1" applyBorder="1"/>
    <xf numFmtId="0" fontId="3" fillId="6" borderId="0" xfId="0" applyFont="1" applyFill="1"/>
    <xf numFmtId="0" fontId="2" fillId="6" borderId="0" xfId="0" applyFont="1" applyFill="1" applyAlignment="1">
      <alignment horizontal="right"/>
    </xf>
    <xf numFmtId="4" fontId="2" fillId="6" borderId="3" xfId="0" applyNumberFormat="1" applyFont="1" applyFill="1" applyBorder="1"/>
    <xf numFmtId="2" fontId="2" fillId="6" borderId="0" xfId="0" applyNumberFormat="1" applyFont="1" applyFill="1"/>
    <xf numFmtId="0" fontId="2" fillId="6" borderId="1" xfId="0" applyFont="1" applyFill="1" applyBorder="1" applyAlignment="1">
      <alignment horizontal="right"/>
    </xf>
    <xf numFmtId="4" fontId="2" fillId="6" borderId="1" xfId="0" applyNumberFormat="1" applyFont="1" applyFill="1" applyBorder="1"/>
    <xf numFmtId="0" fontId="3" fillId="5" borderId="0" xfId="0" applyFont="1" applyFill="1"/>
    <xf numFmtId="0" fontId="2" fillId="5" borderId="0" xfId="0" applyFont="1" applyFill="1" applyAlignment="1">
      <alignment horizontal="right"/>
    </xf>
    <xf numFmtId="4" fontId="2" fillId="5" borderId="3" xfId="0" applyNumberFormat="1" applyFont="1" applyFill="1" applyBorder="1"/>
    <xf numFmtId="0" fontId="2" fillId="11" borderId="0" xfId="0" applyFont="1" applyFill="1"/>
    <xf numFmtId="2" fontId="2" fillId="11" borderId="0" xfId="0" applyNumberFormat="1" applyFont="1" applyFill="1"/>
    <xf numFmtId="4" fontId="2" fillId="11" borderId="0" xfId="0" applyNumberFormat="1" applyFont="1" applyFill="1"/>
    <xf numFmtId="0" fontId="3" fillId="11" borderId="0" xfId="0" applyFont="1" applyFill="1"/>
    <xf numFmtId="0" fontId="2" fillId="11" borderId="0" xfId="0" applyFont="1" applyFill="1" applyAlignment="1">
      <alignment horizontal="right"/>
    </xf>
    <xf numFmtId="43" fontId="2" fillId="11" borderId="0" xfId="0" applyNumberFormat="1" applyFont="1" applyFill="1"/>
    <xf numFmtId="4" fontId="2" fillId="0" borderId="3" xfId="0" applyNumberFormat="1" applyFont="1" applyBorder="1"/>
    <xf numFmtId="0" fontId="2" fillId="0" borderId="0" xfId="0" applyFont="1" applyAlignment="1">
      <alignment wrapText="1"/>
    </xf>
    <xf numFmtId="2" fontId="2" fillId="0" borderId="0" xfId="0" applyNumberFormat="1" applyFont="1" applyAlignment="1">
      <alignment wrapText="1"/>
    </xf>
    <xf numFmtId="4" fontId="2" fillId="11" borderId="3" xfId="0" applyNumberFormat="1" applyFont="1" applyFill="1" applyBorder="1"/>
    <xf numFmtId="0" fontId="9" fillId="11" borderId="0" xfId="0" applyFont="1" applyFill="1"/>
    <xf numFmtId="4" fontId="9" fillId="11" borderId="0" xfId="0" applyNumberFormat="1" applyFont="1" applyFill="1"/>
    <xf numFmtId="0" fontId="9" fillId="11" borderId="0" xfId="0" applyFont="1" applyFill="1" applyAlignment="1">
      <alignment horizontal="right"/>
    </xf>
    <xf numFmtId="0" fontId="3" fillId="12" borderId="0" xfId="0" applyFont="1" applyFill="1"/>
    <xf numFmtId="0" fontId="9" fillId="10" borderId="0" xfId="0" applyFont="1" applyFill="1" applyAlignment="1">
      <alignment horizontal="left"/>
    </xf>
    <xf numFmtId="164" fontId="9" fillId="10" borderId="0" xfId="0" applyNumberFormat="1" applyFont="1" applyFill="1" applyAlignment="1">
      <alignment horizontal="left"/>
    </xf>
    <xf numFmtId="4" fontId="3" fillId="10" borderId="3" xfId="0" applyNumberFormat="1" applyFont="1" applyFill="1" applyBorder="1" applyAlignment="1">
      <alignment horizontal="right" wrapText="1"/>
    </xf>
    <xf numFmtId="4" fontId="2" fillId="8" borderId="9" xfId="0" applyNumberFormat="1" applyFont="1" applyFill="1" applyBorder="1"/>
    <xf numFmtId="4" fontId="2" fillId="8" borderId="0" xfId="0" applyNumberFormat="1" applyFont="1" applyFill="1" applyAlignment="1">
      <alignment horizontal="right"/>
    </xf>
    <xf numFmtId="4" fontId="2" fillId="3" borderId="3" xfId="0" applyNumberFormat="1" applyFont="1" applyFill="1" applyBorder="1"/>
    <xf numFmtId="4" fontId="3" fillId="3" borderId="9" xfId="0" applyNumberFormat="1" applyFont="1" applyFill="1" applyBorder="1" applyAlignment="1">
      <alignment horizontal="right"/>
    </xf>
    <xf numFmtId="4" fontId="2" fillId="7" borderId="0" xfId="0" applyNumberFormat="1" applyFont="1" applyFill="1" applyAlignment="1">
      <alignment horizontal="right"/>
    </xf>
    <xf numFmtId="3" fontId="3" fillId="8" borderId="0" xfId="0" applyNumberFormat="1" applyFont="1" applyFill="1"/>
    <xf numFmtId="3" fontId="3" fillId="6" borderId="0" xfId="0" applyNumberFormat="1" applyFont="1" applyFill="1"/>
    <xf numFmtId="4" fontId="2" fillId="6" borderId="0" xfId="0" applyNumberFormat="1" applyFont="1" applyFill="1" applyAlignment="1">
      <alignment horizontal="right"/>
    </xf>
    <xf numFmtId="3" fontId="3" fillId="5" borderId="0" xfId="0" applyNumberFormat="1" applyFont="1" applyFill="1"/>
    <xf numFmtId="4" fontId="2" fillId="5" borderId="0" xfId="0" applyNumberFormat="1" applyFont="1" applyFill="1" applyAlignment="1">
      <alignment horizontal="right"/>
    </xf>
    <xf numFmtId="4" fontId="2" fillId="6" borderId="9" xfId="0" applyNumberFormat="1" applyFont="1" applyFill="1" applyBorder="1"/>
    <xf numFmtId="0" fontId="2" fillId="11" borderId="3" xfId="0" applyFont="1" applyFill="1" applyBorder="1" applyAlignment="1">
      <alignment horizontal="right"/>
    </xf>
    <xf numFmtId="4" fontId="3" fillId="9" borderId="8" xfId="0" applyNumberFormat="1" applyFont="1" applyFill="1" applyBorder="1"/>
    <xf numFmtId="4" fontId="3" fillId="8" borderId="3" xfId="0" applyNumberFormat="1" applyFont="1" applyFill="1" applyBorder="1"/>
    <xf numFmtId="4" fontId="3" fillId="6" borderId="3" xfId="0" applyNumberFormat="1" applyFont="1" applyFill="1" applyBorder="1"/>
    <xf numFmtId="4" fontId="2" fillId="5" borderId="8" xfId="0" applyNumberFormat="1" applyFont="1" applyFill="1" applyBorder="1"/>
    <xf numFmtId="0" fontId="3" fillId="10" borderId="10" xfId="0" applyFont="1" applyFill="1" applyBorder="1" applyAlignment="1">
      <alignment horizontal="right" wrapText="1"/>
    </xf>
    <xf numFmtId="0" fontId="2" fillId="10" borderId="11" xfId="0" applyFont="1" applyFill="1" applyBorder="1" applyAlignment="1">
      <alignment horizontal="right"/>
    </xf>
    <xf numFmtId="0" fontId="2" fillId="10" borderId="12" xfId="0" applyFont="1" applyFill="1" applyBorder="1" applyAlignment="1">
      <alignment horizontal="right"/>
    </xf>
    <xf numFmtId="4" fontId="2" fillId="3" borderId="11" xfId="0" applyNumberFormat="1" applyFont="1" applyFill="1" applyBorder="1"/>
    <xf numFmtId="0" fontId="2" fillId="3" borderId="11" xfId="0" applyFont="1" applyFill="1" applyBorder="1" applyAlignment="1">
      <alignment horizontal="right"/>
    </xf>
    <xf numFmtId="4" fontId="3" fillId="3" borderId="13" xfId="0" applyNumberFormat="1" applyFont="1" applyFill="1" applyBorder="1" applyAlignment="1">
      <alignment horizontal="right"/>
    </xf>
    <xf numFmtId="0" fontId="3" fillId="10" borderId="11" xfId="0" applyFont="1" applyFill="1" applyBorder="1" applyAlignment="1">
      <alignment horizontal="right"/>
    </xf>
    <xf numFmtId="4" fontId="2" fillId="10" borderId="11" xfId="0" applyNumberFormat="1" applyFont="1" applyFill="1" applyBorder="1"/>
    <xf numFmtId="4" fontId="3" fillId="10" borderId="13" xfId="0" applyNumberFormat="1" applyFont="1" applyFill="1" applyBorder="1" applyAlignment="1">
      <alignment horizontal="right"/>
    </xf>
    <xf numFmtId="0" fontId="7" fillId="10" borderId="11" xfId="0" applyFont="1" applyFill="1" applyBorder="1" applyAlignment="1">
      <alignment horizontal="right"/>
    </xf>
    <xf numFmtId="0" fontId="8" fillId="10" borderId="11" xfId="0" applyFont="1" applyFill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2" fillId="9" borderId="11" xfId="0" applyFont="1" applyFill="1" applyBorder="1" applyAlignment="1">
      <alignment horizontal="right"/>
    </xf>
    <xf numFmtId="4" fontId="2" fillId="9" borderId="11" xfId="0" applyNumberFormat="1" applyFont="1" applyFill="1" applyBorder="1"/>
    <xf numFmtId="4" fontId="3" fillId="9" borderId="10" xfId="0" applyNumberFormat="1" applyFont="1" applyFill="1" applyBorder="1" applyAlignment="1">
      <alignment horizontal="right"/>
    </xf>
    <xf numFmtId="0" fontId="2" fillId="8" borderId="11" xfId="0" applyFont="1" applyFill="1" applyBorder="1" applyAlignment="1">
      <alignment horizontal="right"/>
    </xf>
    <xf numFmtId="0" fontId="2" fillId="8" borderId="13" xfId="0" applyFont="1" applyFill="1" applyBorder="1" applyAlignment="1">
      <alignment horizontal="right"/>
    </xf>
    <xf numFmtId="0" fontId="3" fillId="8" borderId="11" xfId="0" applyFont="1" applyFill="1" applyBorder="1" applyAlignment="1">
      <alignment horizontal="right"/>
    </xf>
    <xf numFmtId="0" fontId="2" fillId="7" borderId="11" xfId="0" applyFont="1" applyFill="1" applyBorder="1" applyAlignment="1">
      <alignment horizontal="right"/>
    </xf>
    <xf numFmtId="0" fontId="2" fillId="6" borderId="11" xfId="0" applyFont="1" applyFill="1" applyBorder="1" applyAlignment="1">
      <alignment horizontal="right"/>
    </xf>
    <xf numFmtId="0" fontId="2" fillId="6" borderId="13" xfId="0" applyFont="1" applyFill="1" applyBorder="1" applyAlignment="1">
      <alignment horizontal="right"/>
    </xf>
    <xf numFmtId="0" fontId="3" fillId="6" borderId="11" xfId="0" applyFont="1" applyFill="1" applyBorder="1" applyAlignment="1">
      <alignment horizontal="right"/>
    </xf>
    <xf numFmtId="0" fontId="2" fillId="5" borderId="11" xfId="0" applyFont="1" applyFill="1" applyBorder="1" applyAlignment="1">
      <alignment horizontal="right"/>
    </xf>
    <xf numFmtId="0" fontId="2" fillId="5" borderId="10" xfId="0" applyFont="1" applyFill="1" applyBorder="1" applyAlignment="1">
      <alignment horizontal="right"/>
    </xf>
    <xf numFmtId="0" fontId="2" fillId="11" borderId="11" xfId="0" applyFont="1" applyFill="1" applyBorder="1" applyAlignment="1">
      <alignment horizontal="right"/>
    </xf>
    <xf numFmtId="4" fontId="2" fillId="8" borderId="11" xfId="0" applyNumberFormat="1" applyFont="1" applyFill="1" applyBorder="1"/>
    <xf numFmtId="4" fontId="2" fillId="8" borderId="13" xfId="0" applyNumberFormat="1" applyFont="1" applyFill="1" applyBorder="1"/>
    <xf numFmtId="4" fontId="3" fillId="8" borderId="11" xfId="0" applyNumberFormat="1" applyFont="1" applyFill="1" applyBorder="1" applyAlignment="1">
      <alignment horizontal="right"/>
    </xf>
    <xf numFmtId="4" fontId="2" fillId="6" borderId="11" xfId="0" applyNumberFormat="1" applyFont="1" applyFill="1" applyBorder="1"/>
    <xf numFmtId="4" fontId="2" fillId="6" borderId="13" xfId="0" applyNumberFormat="1" applyFont="1" applyFill="1" applyBorder="1"/>
    <xf numFmtId="4" fontId="3" fillId="6" borderId="11" xfId="0" applyNumberFormat="1" applyFont="1" applyFill="1" applyBorder="1" applyAlignment="1">
      <alignment horizontal="right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10" borderId="10" xfId="0" applyFont="1" applyFill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" fontId="3" fillId="10" borderId="3" xfId="0" applyNumberFormat="1" applyFont="1" applyFill="1" applyBorder="1" applyAlignment="1">
      <alignment horizontal="right" wrapText="1"/>
    </xf>
    <xf numFmtId="0" fontId="0" fillId="0" borderId="4" xfId="0" applyBorder="1" applyAlignment="1">
      <alignment horizontal="right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7651C-B232-4A95-B246-52596E9C901F}">
  <sheetPr>
    <tabColor rgb="FFFF0000"/>
  </sheetPr>
  <dimension ref="A1:R84"/>
  <sheetViews>
    <sheetView tabSelected="1" zoomScale="120" zoomScaleNormal="120" workbookViewId="0">
      <pane ySplit="5" topLeftCell="A16" activePane="bottomLeft" state="frozen"/>
      <selection activeCell="B1" sqref="B1"/>
      <selection pane="bottomLeft" activeCell="D2" sqref="D2"/>
    </sheetView>
  </sheetViews>
  <sheetFormatPr baseColWidth="10" defaultColWidth="11.453125" defaultRowHeight="14" x14ac:dyDescent="0.3"/>
  <cols>
    <col min="1" max="1" width="23.54296875" style="5" customWidth="1"/>
    <col min="2" max="2" width="13.453125" style="5" customWidth="1"/>
    <col min="3" max="3" width="4.7265625" style="5" customWidth="1"/>
    <col min="4" max="4" width="34.54296875" style="5" customWidth="1"/>
    <col min="5" max="5" width="14" style="4" customWidth="1"/>
    <col min="6" max="6" width="5.1796875" style="5" customWidth="1"/>
    <col min="7" max="7" width="9.453125" style="4" customWidth="1"/>
    <col min="8" max="8" width="7.1796875" style="3" customWidth="1"/>
    <col min="9" max="9" width="14.453125" style="3" customWidth="1"/>
    <col min="10" max="10" width="14.90625" style="3" customWidth="1"/>
    <col min="11" max="11" width="13.36328125" style="3" customWidth="1"/>
    <col min="12" max="12" width="12" style="4" bestFit="1" customWidth="1"/>
    <col min="13" max="13" width="14.54296875" style="5" customWidth="1"/>
    <col min="14" max="14" width="13.81640625" style="5" customWidth="1"/>
    <col min="15" max="15" width="15" style="5" customWidth="1"/>
    <col min="16" max="16" width="10.81640625" style="5" customWidth="1"/>
    <col min="17" max="17" width="12.453125" style="12" customWidth="1"/>
    <col min="18" max="18" width="13.81640625" style="5" customWidth="1"/>
    <col min="19" max="16384" width="11.453125" style="5"/>
  </cols>
  <sheetData>
    <row r="1" spans="1:18" x14ac:dyDescent="0.3">
      <c r="A1" s="23" t="s">
        <v>0</v>
      </c>
      <c r="B1" s="23"/>
      <c r="C1" s="25" t="s">
        <v>1</v>
      </c>
      <c r="D1" s="26">
        <v>400000</v>
      </c>
      <c r="E1" s="1"/>
      <c r="F1" s="2"/>
      <c r="G1" s="1"/>
    </row>
    <row r="2" spans="1:18" x14ac:dyDescent="0.3">
      <c r="A2" s="16"/>
      <c r="B2" s="16"/>
      <c r="C2" s="2"/>
      <c r="D2" s="17"/>
      <c r="E2" s="1"/>
      <c r="F2" s="2"/>
      <c r="G2" s="1"/>
      <c r="J2" s="78" t="s">
        <v>38</v>
      </c>
      <c r="K2" s="79"/>
      <c r="L2" s="80"/>
      <c r="M2" s="173" t="s">
        <v>40</v>
      </c>
      <c r="N2" s="173"/>
      <c r="O2" s="173"/>
      <c r="P2" s="173"/>
      <c r="Q2" s="173"/>
      <c r="R2" s="174"/>
    </row>
    <row r="3" spans="1:18" ht="50.25" customHeight="1" x14ac:dyDescent="0.3">
      <c r="A3" s="22" t="s">
        <v>36</v>
      </c>
      <c r="F3" s="3"/>
      <c r="J3" s="142" t="s">
        <v>47</v>
      </c>
      <c r="K3" s="175" t="s">
        <v>48</v>
      </c>
      <c r="L3" s="125" t="s">
        <v>39</v>
      </c>
      <c r="M3" s="57" t="s">
        <v>12</v>
      </c>
      <c r="N3" s="53" t="s">
        <v>14</v>
      </c>
      <c r="O3" s="49" t="s">
        <v>25</v>
      </c>
      <c r="P3" s="45" t="s">
        <v>20</v>
      </c>
      <c r="Q3" s="39" t="s">
        <v>27</v>
      </c>
      <c r="R3" s="41" t="s">
        <v>21</v>
      </c>
    </row>
    <row r="4" spans="1:18" ht="17.25" customHeight="1" x14ac:dyDescent="0.3">
      <c r="F4" s="3"/>
      <c r="J4" s="143"/>
      <c r="K4" s="176"/>
      <c r="L4" s="178" t="s">
        <v>49</v>
      </c>
      <c r="M4" s="57"/>
      <c r="N4" s="53"/>
      <c r="O4" s="49"/>
      <c r="P4" s="45"/>
      <c r="Q4" s="39"/>
      <c r="R4" s="41"/>
    </row>
    <row r="5" spans="1:18" ht="17.25" customHeight="1" thickBot="1" x14ac:dyDescent="0.35">
      <c r="B5" s="18" t="s">
        <v>26</v>
      </c>
      <c r="C5" s="18"/>
      <c r="D5" s="18"/>
      <c r="E5" s="19"/>
      <c r="F5" s="20"/>
      <c r="G5" s="19"/>
      <c r="H5" s="21"/>
      <c r="I5" s="21"/>
      <c r="J5" s="144"/>
      <c r="K5" s="177"/>
      <c r="L5" s="179"/>
      <c r="M5" s="58">
        <f t="shared" ref="M5:R5" si="0">SUM(M10:M84)</f>
        <v>1877.85</v>
      </c>
      <c r="N5" s="54">
        <f t="shared" si="0"/>
        <v>2272.85</v>
      </c>
      <c r="O5" s="50">
        <f t="shared" si="0"/>
        <v>1937.85</v>
      </c>
      <c r="P5" s="46">
        <f t="shared" si="0"/>
        <v>1976.25</v>
      </c>
      <c r="Q5" s="40">
        <f t="shared" si="0"/>
        <v>1782.8500000000001</v>
      </c>
      <c r="R5" s="42">
        <f t="shared" si="0"/>
        <v>1777.85</v>
      </c>
    </row>
    <row r="6" spans="1:18" ht="17.25" customHeight="1" x14ac:dyDescent="0.3">
      <c r="F6" s="3"/>
      <c r="J6" s="143"/>
      <c r="K6" s="143"/>
      <c r="L6" s="82"/>
      <c r="M6" s="116"/>
      <c r="N6" s="116"/>
      <c r="O6" s="116"/>
      <c r="P6" s="116"/>
      <c r="Q6" s="117"/>
      <c r="R6" s="116"/>
    </row>
    <row r="7" spans="1:18" x14ac:dyDescent="0.3">
      <c r="A7" s="24" t="s">
        <v>2</v>
      </c>
      <c r="B7" s="27" t="s">
        <v>3</v>
      </c>
      <c r="C7" s="27"/>
      <c r="D7" s="27"/>
      <c r="E7" s="28"/>
      <c r="F7" s="29" t="s">
        <v>1</v>
      </c>
      <c r="G7" s="28">
        <v>150</v>
      </c>
      <c r="H7" s="29"/>
      <c r="I7" s="28">
        <f>ROUND((G7/100*B14)*20,0)/20</f>
        <v>381</v>
      </c>
      <c r="J7" s="145">
        <v>0</v>
      </c>
      <c r="K7" s="145">
        <v>100</v>
      </c>
      <c r="L7" s="128">
        <v>0</v>
      </c>
      <c r="M7" s="27"/>
      <c r="N7" s="27"/>
      <c r="O7" s="27"/>
      <c r="P7" s="27"/>
      <c r="Q7" s="30"/>
      <c r="R7" s="27"/>
    </row>
    <row r="8" spans="1:18" x14ac:dyDescent="0.3">
      <c r="A8" s="27"/>
      <c r="B8" s="27" t="s">
        <v>4</v>
      </c>
      <c r="C8" s="27">
        <v>1</v>
      </c>
      <c r="D8" s="27" t="s">
        <v>5</v>
      </c>
      <c r="E8" s="28">
        <v>120000</v>
      </c>
      <c r="F8" s="29" t="s">
        <v>1</v>
      </c>
      <c r="G8" s="28">
        <f>ROUND((IF(D1&lt;120000,D1/1000,120))*20,0)/20</f>
        <v>120</v>
      </c>
      <c r="H8" s="29"/>
      <c r="I8" s="28"/>
      <c r="J8" s="146"/>
      <c r="K8" s="146"/>
      <c r="L8" s="128"/>
      <c r="M8" s="27"/>
      <c r="N8" s="27"/>
      <c r="O8" s="27"/>
      <c r="P8" s="27"/>
      <c r="Q8" s="30"/>
      <c r="R8" s="27"/>
    </row>
    <row r="9" spans="1:18" x14ac:dyDescent="0.3">
      <c r="A9" s="27"/>
      <c r="B9" s="27"/>
      <c r="C9" s="27">
        <v>0.8</v>
      </c>
      <c r="D9" s="27" t="s">
        <v>6</v>
      </c>
      <c r="E9" s="28">
        <v>240000</v>
      </c>
      <c r="F9" s="29" t="s">
        <v>1</v>
      </c>
      <c r="G9" s="28">
        <f>ROUND((IF(D1&gt;360000,192,IF(D1&gt;120000,(D1-120000)/1000*0.8,0)))*20,0)/20</f>
        <v>192</v>
      </c>
      <c r="H9" s="29"/>
      <c r="I9" s="28"/>
      <c r="J9" s="146"/>
      <c r="K9" s="146"/>
      <c r="L9" s="128"/>
      <c r="M9" s="27"/>
      <c r="N9" s="27"/>
      <c r="O9" s="27"/>
      <c r="P9" s="27"/>
      <c r="Q9" s="30"/>
      <c r="R9" s="27"/>
    </row>
    <row r="10" spans="1:18" x14ac:dyDescent="0.3">
      <c r="A10" s="27"/>
      <c r="B10" s="27"/>
      <c r="C10" s="27">
        <v>0.6</v>
      </c>
      <c r="D10" s="27" t="s">
        <v>6</v>
      </c>
      <c r="E10" s="28">
        <v>360000</v>
      </c>
      <c r="F10" s="29" t="s">
        <v>1</v>
      </c>
      <c r="G10" s="28">
        <f>ROUND((IF(D1&gt;720000,216,IF(D1&gt;360000,(D1-360000)/1000*0.6,0)))*20,0)/20</f>
        <v>24</v>
      </c>
      <c r="H10" s="29"/>
      <c r="I10" s="28"/>
      <c r="J10" s="146"/>
      <c r="K10" s="146"/>
      <c r="L10" s="128"/>
      <c r="M10" s="27"/>
      <c r="N10" s="27"/>
      <c r="O10" s="27"/>
      <c r="P10" s="27"/>
      <c r="Q10" s="30"/>
      <c r="R10" s="27"/>
    </row>
    <row r="11" spans="1:18" x14ac:dyDescent="0.3">
      <c r="A11" s="27"/>
      <c r="B11" s="27"/>
      <c r="C11" s="27">
        <v>0.4</v>
      </c>
      <c r="D11" s="27" t="s">
        <v>6</v>
      </c>
      <c r="E11" s="28">
        <v>480000</v>
      </c>
      <c r="F11" s="29" t="s">
        <v>1</v>
      </c>
      <c r="G11" s="28">
        <f>ROUND((IF(D1&gt;1200000,192,IF(D1&gt;720000,(D1-720000)/1000*0.4,0)))*20,0)/20</f>
        <v>0</v>
      </c>
      <c r="H11" s="29"/>
      <c r="I11" s="28"/>
      <c r="J11" s="146"/>
      <c r="K11" s="146"/>
      <c r="L11" s="128"/>
      <c r="M11" s="27"/>
      <c r="N11" s="27"/>
      <c r="O11" s="27"/>
      <c r="P11" s="27"/>
      <c r="Q11" s="30"/>
      <c r="R11" s="27"/>
    </row>
    <row r="12" spans="1:18" x14ac:dyDescent="0.3">
      <c r="A12" s="27"/>
      <c r="B12" s="27"/>
      <c r="C12" s="27">
        <v>0.2</v>
      </c>
      <c r="D12" s="27" t="s">
        <v>7</v>
      </c>
      <c r="E12" s="28">
        <v>1200000</v>
      </c>
      <c r="F12" s="29" t="s">
        <v>1</v>
      </c>
      <c r="G12" s="28">
        <f>ROUND((IF(D1&gt;1200000,(D1-1200000)/1000*0.2,0))*20,0)/20</f>
        <v>0</v>
      </c>
      <c r="H12" s="29"/>
      <c r="I12" s="28"/>
      <c r="J12" s="146"/>
      <c r="K12" s="146"/>
      <c r="L12" s="128"/>
      <c r="M12" s="27"/>
      <c r="N12" s="27"/>
      <c r="O12" s="27"/>
      <c r="P12" s="27"/>
      <c r="Q12" s="30"/>
      <c r="R12" s="27"/>
    </row>
    <row r="13" spans="1:18" x14ac:dyDescent="0.3">
      <c r="A13" s="31" t="s">
        <v>8</v>
      </c>
      <c r="B13" s="27"/>
      <c r="C13" s="27"/>
      <c r="D13" s="27"/>
      <c r="E13" s="28"/>
      <c r="F13" s="29" t="s">
        <v>1</v>
      </c>
      <c r="G13" s="28"/>
      <c r="H13" s="28">
        <f>ROUND((SUM(G8:G12))*20,0)/20</f>
        <v>336</v>
      </c>
      <c r="I13" s="28"/>
      <c r="J13" s="146"/>
      <c r="K13" s="146"/>
      <c r="L13" s="128"/>
      <c r="M13" s="27"/>
      <c r="N13" s="27"/>
      <c r="O13" s="27"/>
      <c r="P13" s="27"/>
      <c r="Q13" s="30"/>
      <c r="R13" s="27"/>
    </row>
    <row r="14" spans="1:18" x14ac:dyDescent="0.3">
      <c r="A14" s="31" t="s">
        <v>9</v>
      </c>
      <c r="B14" s="32">
        <v>254</v>
      </c>
      <c r="C14" s="27"/>
      <c r="D14" s="27"/>
      <c r="E14" s="28"/>
      <c r="F14" s="29"/>
      <c r="G14" s="28"/>
      <c r="H14" s="29" t="s">
        <v>1</v>
      </c>
      <c r="I14" s="28">
        <f>ROUND(((H13/100*B14)+I7)*20,0)/20</f>
        <v>1234.45</v>
      </c>
      <c r="J14" s="146"/>
      <c r="K14" s="146"/>
      <c r="L14" s="128"/>
      <c r="M14" s="27"/>
      <c r="N14" s="27"/>
      <c r="O14" s="27"/>
      <c r="P14" s="27"/>
      <c r="Q14" s="30"/>
      <c r="R14" s="27"/>
    </row>
    <row r="15" spans="1:18" x14ac:dyDescent="0.3">
      <c r="A15" s="31" t="s">
        <v>30</v>
      </c>
      <c r="B15" s="33"/>
      <c r="C15" s="27"/>
      <c r="D15" s="27"/>
      <c r="E15" s="28"/>
      <c r="F15" s="34"/>
      <c r="G15" s="35"/>
      <c r="H15" s="29" t="s">
        <v>1</v>
      </c>
      <c r="I15" s="28">
        <f>ROUND((I14*25%)*20,0)/20</f>
        <v>308.60000000000002</v>
      </c>
      <c r="J15" s="146"/>
      <c r="K15" s="146"/>
      <c r="L15" s="128"/>
      <c r="M15" s="27"/>
      <c r="N15" s="27"/>
      <c r="O15" s="27"/>
      <c r="P15" s="27"/>
      <c r="Q15" s="30"/>
      <c r="R15" s="27"/>
    </row>
    <row r="16" spans="1:18" ht="21" customHeight="1" x14ac:dyDescent="0.3">
      <c r="A16" s="31"/>
      <c r="B16" s="36" t="s">
        <v>10</v>
      </c>
      <c r="C16" s="27"/>
      <c r="D16" s="27"/>
      <c r="E16" s="28"/>
      <c r="F16" s="37"/>
      <c r="G16" s="38"/>
      <c r="H16" s="37" t="s">
        <v>1</v>
      </c>
      <c r="I16" s="38">
        <f>I14-I15</f>
        <v>925.85</v>
      </c>
      <c r="J16" s="147">
        <f>SUM(J7:J15)</f>
        <v>0</v>
      </c>
      <c r="K16" s="147">
        <f>K7</f>
        <v>100</v>
      </c>
      <c r="L16" s="129">
        <f t="shared" ref="L16" si="1">SUM(L7:L15)</f>
        <v>0</v>
      </c>
      <c r="M16" s="61">
        <f>I16</f>
        <v>925.85</v>
      </c>
      <c r="N16" s="61">
        <f>I16</f>
        <v>925.85</v>
      </c>
      <c r="O16" s="61">
        <f>I16</f>
        <v>925.85</v>
      </c>
      <c r="P16" s="61">
        <f>I16</f>
        <v>925.85</v>
      </c>
      <c r="Q16" s="62">
        <f>I14</f>
        <v>1234.45</v>
      </c>
      <c r="R16" s="61">
        <f>I16</f>
        <v>925.85</v>
      </c>
    </row>
    <row r="17" spans="1:18" ht="21" customHeight="1" x14ac:dyDescent="0.3">
      <c r="A17" s="7"/>
      <c r="B17" s="10"/>
      <c r="F17" s="8"/>
      <c r="G17" s="9"/>
      <c r="H17" s="8"/>
      <c r="I17" s="8"/>
      <c r="J17" s="148"/>
      <c r="K17" s="148"/>
      <c r="L17" s="84"/>
      <c r="M17" s="4"/>
      <c r="N17" s="4"/>
      <c r="O17" s="4"/>
      <c r="P17" s="4"/>
      <c r="R17" s="4"/>
    </row>
    <row r="18" spans="1:18" x14ac:dyDescent="0.3">
      <c r="B18" s="13" t="s">
        <v>28</v>
      </c>
      <c r="C18" s="13"/>
      <c r="D18" s="13"/>
      <c r="E18" s="14"/>
      <c r="F18" s="15"/>
      <c r="J18" s="143"/>
      <c r="K18" s="143"/>
      <c r="L18" s="82"/>
    </row>
    <row r="19" spans="1:18" x14ac:dyDescent="0.3">
      <c r="B19" s="13"/>
      <c r="C19" s="13"/>
      <c r="D19" s="13"/>
      <c r="E19" s="14"/>
      <c r="F19" s="15"/>
      <c r="J19" s="143"/>
      <c r="K19" s="143"/>
      <c r="L19" s="82"/>
    </row>
    <row r="20" spans="1:18" x14ac:dyDescent="0.3">
      <c r="J20" s="143"/>
      <c r="K20" s="143"/>
      <c r="L20" s="82"/>
    </row>
    <row r="21" spans="1:18" x14ac:dyDescent="0.3">
      <c r="A21" s="63" t="s">
        <v>42</v>
      </c>
      <c r="B21" s="63" t="s">
        <v>3</v>
      </c>
      <c r="C21" s="64"/>
      <c r="D21" s="63" t="s">
        <v>41</v>
      </c>
      <c r="E21" s="65"/>
      <c r="F21" s="66" t="s">
        <v>1</v>
      </c>
      <c r="G21" s="65">
        <v>150</v>
      </c>
      <c r="H21" s="66"/>
      <c r="I21" s="66"/>
      <c r="J21" s="149">
        <v>150</v>
      </c>
      <c r="K21" s="149">
        <v>150</v>
      </c>
      <c r="L21" s="82">
        <v>150</v>
      </c>
      <c r="M21" s="67"/>
      <c r="N21" s="64"/>
      <c r="O21" s="64"/>
      <c r="P21" s="64"/>
      <c r="Q21" s="68">
        <f>G21/100*B28</f>
        <v>300</v>
      </c>
      <c r="R21" s="64"/>
    </row>
    <row r="22" spans="1:18" x14ac:dyDescent="0.3">
      <c r="A22" s="64"/>
      <c r="B22" s="63" t="s">
        <v>4</v>
      </c>
      <c r="C22" s="64">
        <v>1</v>
      </c>
      <c r="D22" s="64" t="s">
        <v>5</v>
      </c>
      <c r="E22" s="65">
        <v>120000</v>
      </c>
      <c r="F22" s="66" t="s">
        <v>1</v>
      </c>
      <c r="G22" s="65">
        <f>ROUND((IF(D1&lt;120000,D1/1000,120))*20,0)/20</f>
        <v>120</v>
      </c>
      <c r="H22" s="66"/>
      <c r="I22" s="66"/>
      <c r="J22" s="143"/>
      <c r="K22" s="143"/>
      <c r="L22" s="82"/>
      <c r="M22" s="64"/>
      <c r="N22" s="64"/>
      <c r="O22" s="64"/>
      <c r="P22" s="64"/>
      <c r="Q22" s="68"/>
      <c r="R22" s="64"/>
    </row>
    <row r="23" spans="1:18" x14ac:dyDescent="0.3">
      <c r="A23" s="64"/>
      <c r="B23" s="64"/>
      <c r="C23" s="64">
        <v>0.8</v>
      </c>
      <c r="D23" s="64" t="s">
        <v>6</v>
      </c>
      <c r="E23" s="65">
        <v>240000</v>
      </c>
      <c r="F23" s="66" t="s">
        <v>1</v>
      </c>
      <c r="G23" s="65">
        <f>ROUND((IF(D1&gt;360000,192,IF(D1&gt;120000,(D1-120000)/1000*0.8,0)))*20,0)/20</f>
        <v>192</v>
      </c>
      <c r="H23" s="66"/>
      <c r="I23" s="66"/>
      <c r="J23" s="143"/>
      <c r="K23" s="143"/>
      <c r="L23" s="82"/>
      <c r="M23" s="64"/>
      <c r="N23" s="64"/>
      <c r="O23" s="64"/>
      <c r="P23" s="64"/>
      <c r="Q23" s="68"/>
      <c r="R23" s="64"/>
    </row>
    <row r="24" spans="1:18" x14ac:dyDescent="0.3">
      <c r="A24" s="64"/>
      <c r="B24" s="64"/>
      <c r="C24" s="64">
        <v>0.6</v>
      </c>
      <c r="D24" s="64" t="s">
        <v>6</v>
      </c>
      <c r="E24" s="65">
        <v>360000</v>
      </c>
      <c r="F24" s="66" t="s">
        <v>1</v>
      </c>
      <c r="G24" s="65">
        <f>ROUND((IF(D1&gt;720000,216,IF(D1&gt;360000,(D1-360000)/1000*0.6,0)))*20,0)/20</f>
        <v>24</v>
      </c>
      <c r="H24" s="66"/>
      <c r="I24" s="66"/>
      <c r="J24" s="143"/>
      <c r="K24" s="143"/>
      <c r="L24" s="82"/>
      <c r="M24" s="64"/>
      <c r="N24" s="64"/>
      <c r="O24" s="64"/>
      <c r="P24" s="64"/>
      <c r="Q24" s="68"/>
      <c r="R24" s="64"/>
    </row>
    <row r="25" spans="1:18" x14ac:dyDescent="0.3">
      <c r="A25" s="64"/>
      <c r="B25" s="64"/>
      <c r="C25" s="64">
        <v>0.4</v>
      </c>
      <c r="D25" s="64" t="s">
        <v>6</v>
      </c>
      <c r="E25" s="65">
        <v>480000</v>
      </c>
      <c r="F25" s="66" t="s">
        <v>1</v>
      </c>
      <c r="G25" s="65">
        <f>ROUND((IF(D1&gt;1200000,192,IF(D1&gt;720000,(D1-720000)/1000*0.4,0)))*20,0)/20</f>
        <v>0</v>
      </c>
      <c r="H25" s="66"/>
      <c r="I25" s="66"/>
      <c r="J25" s="143"/>
      <c r="K25" s="143"/>
      <c r="L25" s="82"/>
      <c r="M25" s="64"/>
      <c r="N25" s="64"/>
      <c r="O25" s="64"/>
      <c r="P25" s="64"/>
      <c r="Q25" s="68"/>
      <c r="R25" s="64"/>
    </row>
    <row r="26" spans="1:18" x14ac:dyDescent="0.3">
      <c r="A26" s="64"/>
      <c r="B26" s="64"/>
      <c r="C26" s="64">
        <v>0.2</v>
      </c>
      <c r="D26" s="64" t="s">
        <v>7</v>
      </c>
      <c r="E26" s="65">
        <v>1200000</v>
      </c>
      <c r="F26" s="66" t="s">
        <v>1</v>
      </c>
      <c r="G26" s="65">
        <f>ROUND((IF(D1&gt;1200000,(D1-1200000)/1000*0.2,0))*20,0)/20</f>
        <v>0</v>
      </c>
      <c r="H26" s="66"/>
      <c r="I26" s="66"/>
      <c r="J26" s="143"/>
      <c r="K26" s="143"/>
      <c r="L26" s="82"/>
      <c r="M26" s="64"/>
      <c r="N26" s="64"/>
      <c r="O26" s="64"/>
      <c r="P26" s="64"/>
      <c r="Q26" s="68"/>
      <c r="R26" s="64"/>
    </row>
    <row r="27" spans="1:18" x14ac:dyDescent="0.3">
      <c r="A27" s="69" t="s">
        <v>8</v>
      </c>
      <c r="B27" s="64"/>
      <c r="C27" s="64"/>
      <c r="D27" s="64"/>
      <c r="E27" s="65"/>
      <c r="F27" s="66" t="s">
        <v>1</v>
      </c>
      <c r="G27" s="65">
        <f>ROUND((SUM(G22:G26))*20,0)/20</f>
        <v>336</v>
      </c>
      <c r="H27" s="66"/>
      <c r="I27" s="66"/>
      <c r="J27" s="143"/>
      <c r="K27" s="143"/>
      <c r="L27" s="82"/>
      <c r="M27" s="64"/>
      <c r="N27" s="64"/>
      <c r="O27" s="64"/>
      <c r="P27" s="64"/>
      <c r="Q27" s="68"/>
      <c r="R27" s="64"/>
    </row>
    <row r="28" spans="1:18" x14ac:dyDescent="0.3">
      <c r="A28" s="123" t="s">
        <v>54</v>
      </c>
      <c r="B28" s="124">
        <v>200</v>
      </c>
      <c r="C28" s="64"/>
      <c r="D28" s="64"/>
      <c r="E28" s="65"/>
      <c r="F28" s="66"/>
      <c r="G28" s="65"/>
      <c r="H28" s="66" t="s">
        <v>1</v>
      </c>
      <c r="I28" s="65">
        <f>ROUND((G27/100*B28)*20,0)/20</f>
        <v>672</v>
      </c>
      <c r="J28" s="150">
        <f>SUM(J21:J27)</f>
        <v>150</v>
      </c>
      <c r="K28" s="150">
        <f t="shared" ref="K28:L28" si="2">SUM(K21:K27)</f>
        <v>150</v>
      </c>
      <c r="L28" s="83">
        <f t="shared" si="2"/>
        <v>150</v>
      </c>
      <c r="M28" s="81">
        <f>I28</f>
        <v>672</v>
      </c>
      <c r="N28" s="81">
        <f>M28</f>
        <v>672</v>
      </c>
      <c r="O28" s="81">
        <f>N28</f>
        <v>672</v>
      </c>
      <c r="P28" s="81">
        <f>O28</f>
        <v>672</v>
      </c>
      <c r="Q28" s="87"/>
      <c r="R28" s="81">
        <f>P28</f>
        <v>672</v>
      </c>
    </row>
    <row r="29" spans="1:18" x14ac:dyDescent="0.3">
      <c r="A29" s="70"/>
      <c r="B29" s="70"/>
      <c r="C29" s="70"/>
      <c r="D29" s="70"/>
      <c r="E29" s="71"/>
      <c r="F29" s="72"/>
      <c r="G29" s="71"/>
      <c r="H29" s="72"/>
      <c r="I29" s="72"/>
      <c r="J29" s="151"/>
      <c r="K29" s="151"/>
      <c r="L29" s="85"/>
      <c r="M29" s="64"/>
      <c r="N29" s="64"/>
      <c r="O29" s="64"/>
      <c r="P29" s="64"/>
      <c r="Q29" s="68"/>
      <c r="R29" s="64"/>
    </row>
    <row r="30" spans="1:18" ht="15.5" x14ac:dyDescent="0.35">
      <c r="A30" s="73"/>
      <c r="B30" s="74" t="s">
        <v>22</v>
      </c>
      <c r="C30" s="74"/>
      <c r="D30" s="74"/>
      <c r="E30" s="75"/>
      <c r="F30" s="76"/>
      <c r="G30" s="65"/>
      <c r="H30" s="77"/>
      <c r="I30" s="77"/>
      <c r="J30" s="152"/>
      <c r="K30" s="152"/>
      <c r="L30" s="86"/>
      <c r="M30" s="65"/>
      <c r="N30" s="64"/>
      <c r="O30" s="64"/>
      <c r="P30" s="64"/>
      <c r="Q30" s="68"/>
      <c r="R30" s="64"/>
    </row>
    <row r="31" spans="1:18" x14ac:dyDescent="0.3">
      <c r="J31" s="153"/>
      <c r="K31" s="153"/>
      <c r="L31" s="115"/>
    </row>
    <row r="32" spans="1:18" x14ac:dyDescent="0.3">
      <c r="A32" s="6" t="s">
        <v>46</v>
      </c>
      <c r="J32" s="153"/>
      <c r="K32" s="153"/>
      <c r="L32" s="115"/>
    </row>
    <row r="33" spans="1:18" x14ac:dyDescent="0.3">
      <c r="A33" s="88" t="s">
        <v>11</v>
      </c>
      <c r="B33" s="88" t="s">
        <v>35</v>
      </c>
      <c r="C33" s="59"/>
      <c r="D33" s="59"/>
      <c r="E33" s="60"/>
      <c r="F33" s="59"/>
      <c r="G33" s="60"/>
      <c r="H33" s="89"/>
      <c r="I33" s="89"/>
      <c r="J33" s="154"/>
      <c r="K33" s="154"/>
      <c r="L33" s="90"/>
      <c r="M33" s="59"/>
    </row>
    <row r="34" spans="1:18" x14ac:dyDescent="0.3">
      <c r="A34" s="88" t="s">
        <v>12</v>
      </c>
      <c r="B34" s="59" t="s">
        <v>43</v>
      </c>
      <c r="C34" s="59"/>
      <c r="D34" s="59"/>
      <c r="E34" s="60"/>
      <c r="F34" s="89" t="s">
        <v>1</v>
      </c>
      <c r="G34" s="60">
        <v>150</v>
      </c>
      <c r="H34" s="89"/>
      <c r="I34" s="89"/>
      <c r="J34" s="154"/>
      <c r="K34" s="154"/>
      <c r="L34" s="90"/>
      <c r="M34" s="60">
        <f>G34</f>
        <v>150</v>
      </c>
    </row>
    <row r="35" spans="1:18" x14ac:dyDescent="0.3">
      <c r="A35" s="59"/>
      <c r="B35" s="59" t="s">
        <v>44</v>
      </c>
      <c r="C35" s="59"/>
      <c r="D35" s="59"/>
      <c r="E35" s="59"/>
      <c r="F35" s="89" t="s">
        <v>1</v>
      </c>
      <c r="G35" s="60">
        <v>150</v>
      </c>
      <c r="H35" s="60"/>
      <c r="I35" s="60"/>
      <c r="J35" s="155"/>
      <c r="K35" s="155">
        <v>150</v>
      </c>
      <c r="L35" s="90"/>
      <c r="M35" s="60"/>
      <c r="N35" s="4"/>
      <c r="O35" s="4"/>
      <c r="P35" s="4"/>
      <c r="Q35" s="4"/>
      <c r="R35" s="4"/>
    </row>
    <row r="36" spans="1:18" x14ac:dyDescent="0.3">
      <c r="A36" s="88"/>
      <c r="B36" s="59" t="s">
        <v>45</v>
      </c>
      <c r="C36" s="59"/>
      <c r="D36" s="59"/>
      <c r="E36" s="60"/>
      <c r="F36" s="89" t="s">
        <v>1</v>
      </c>
      <c r="G36" s="60">
        <v>20</v>
      </c>
      <c r="H36" s="89"/>
      <c r="I36" s="89"/>
      <c r="J36" s="154"/>
      <c r="K36" s="154"/>
      <c r="L36" s="90">
        <v>20</v>
      </c>
      <c r="M36" s="60"/>
    </row>
    <row r="37" spans="1:18" x14ac:dyDescent="0.3">
      <c r="A37" s="59"/>
      <c r="B37" s="59"/>
      <c r="C37" s="59"/>
      <c r="D37" s="59"/>
      <c r="E37" s="60"/>
      <c r="F37" s="59"/>
      <c r="G37" s="60"/>
      <c r="H37" s="89"/>
      <c r="I37" s="89"/>
      <c r="J37" s="156"/>
      <c r="K37" s="156">
        <f>SUM(K28+K35+K16)</f>
        <v>400</v>
      </c>
      <c r="L37" s="138">
        <f>L36+L28</f>
        <v>170</v>
      </c>
      <c r="M37" s="59"/>
    </row>
    <row r="38" spans="1:18" x14ac:dyDescent="0.3">
      <c r="J38" s="153"/>
      <c r="K38" s="153"/>
      <c r="L38" s="115"/>
    </row>
    <row r="39" spans="1:18" x14ac:dyDescent="0.3">
      <c r="A39" s="91" t="s">
        <v>11</v>
      </c>
      <c r="B39" s="91" t="s">
        <v>14</v>
      </c>
      <c r="C39" s="55"/>
      <c r="D39" s="55"/>
      <c r="E39" s="56"/>
      <c r="F39" s="55"/>
      <c r="G39" s="56"/>
      <c r="H39" s="92"/>
      <c r="I39" s="92"/>
      <c r="J39" s="157"/>
      <c r="K39" s="157"/>
      <c r="L39" s="93"/>
      <c r="N39" s="55"/>
    </row>
    <row r="40" spans="1:18" x14ac:dyDescent="0.3">
      <c r="A40" s="91" t="s">
        <v>14</v>
      </c>
      <c r="B40" s="55" t="s">
        <v>43</v>
      </c>
      <c r="C40" s="55"/>
      <c r="D40" s="55"/>
      <c r="E40" s="56"/>
      <c r="F40" s="55"/>
      <c r="G40" s="56">
        <v>150</v>
      </c>
      <c r="H40" s="92"/>
      <c r="I40" s="92"/>
      <c r="J40" s="157"/>
      <c r="K40" s="157"/>
      <c r="L40" s="93"/>
      <c r="N40" s="55"/>
    </row>
    <row r="41" spans="1:18" x14ac:dyDescent="0.3">
      <c r="A41" s="55"/>
      <c r="B41" s="55" t="s">
        <v>51</v>
      </c>
      <c r="C41" s="55" t="s">
        <v>15</v>
      </c>
      <c r="D41" s="94">
        <v>200000</v>
      </c>
      <c r="E41" s="56">
        <v>100</v>
      </c>
      <c r="F41" s="92" t="s">
        <v>1</v>
      </c>
      <c r="G41" s="56">
        <f>IF(D1&lt;200000,100,0)</f>
        <v>0</v>
      </c>
      <c r="H41" s="92"/>
      <c r="I41" s="92"/>
      <c r="J41" s="157"/>
      <c r="K41" s="157"/>
      <c r="L41" s="93"/>
      <c r="N41" s="55"/>
    </row>
    <row r="42" spans="1:18" x14ac:dyDescent="0.3">
      <c r="A42" s="91" t="s">
        <v>54</v>
      </c>
      <c r="B42" s="55" t="s">
        <v>51</v>
      </c>
      <c r="C42" s="55" t="s">
        <v>15</v>
      </c>
      <c r="D42" s="94">
        <v>500000</v>
      </c>
      <c r="E42" s="56">
        <v>200</v>
      </c>
      <c r="F42" s="92" t="s">
        <v>1</v>
      </c>
      <c r="G42" s="56">
        <f>IF(D1&gt;500000,0,IF(D1&gt;200001,200,0))</f>
        <v>200</v>
      </c>
      <c r="H42" s="92"/>
      <c r="I42" s="92"/>
      <c r="J42" s="157"/>
      <c r="K42" s="157"/>
      <c r="L42" s="93"/>
      <c r="N42" s="55"/>
    </row>
    <row r="43" spans="1:18" x14ac:dyDescent="0.3">
      <c r="A43" s="131">
        <v>100</v>
      </c>
      <c r="B43" s="55" t="s">
        <v>51</v>
      </c>
      <c r="C43" s="55" t="s">
        <v>16</v>
      </c>
      <c r="D43" s="94">
        <v>500000</v>
      </c>
      <c r="E43" s="56">
        <v>400</v>
      </c>
      <c r="F43" s="92" t="s">
        <v>1</v>
      </c>
      <c r="G43" s="56">
        <f>IF(D1&gt;500000,400,0)</f>
        <v>0</v>
      </c>
      <c r="H43" s="127">
        <f>SUM(G40:G43)</f>
        <v>350</v>
      </c>
      <c r="I43" s="127">
        <f>ROUND((H43/100*A43)*20,0)/20</f>
        <v>350</v>
      </c>
      <c r="J43" s="157"/>
      <c r="K43" s="157"/>
      <c r="L43" s="93"/>
      <c r="N43" s="56">
        <f>I43</f>
        <v>350</v>
      </c>
    </row>
    <row r="44" spans="1:18" x14ac:dyDescent="0.3">
      <c r="A44" s="55"/>
      <c r="B44" s="55" t="s">
        <v>50</v>
      </c>
      <c r="C44" s="55"/>
      <c r="D44" s="55"/>
      <c r="E44" s="56"/>
      <c r="F44" s="55" t="s">
        <v>1</v>
      </c>
      <c r="G44" s="56">
        <v>100</v>
      </c>
      <c r="H44" s="92"/>
      <c r="I44" s="92"/>
      <c r="J44" s="157"/>
      <c r="K44" s="167">
        <v>100</v>
      </c>
      <c r="L44" s="93"/>
      <c r="N44" s="55"/>
    </row>
    <row r="45" spans="1:18" x14ac:dyDescent="0.3">
      <c r="A45" s="55"/>
      <c r="B45" s="55" t="s">
        <v>45</v>
      </c>
      <c r="C45" s="55"/>
      <c r="D45" s="55"/>
      <c r="E45" s="56"/>
      <c r="F45" s="55" t="s">
        <v>1</v>
      </c>
      <c r="G45" s="56">
        <v>100</v>
      </c>
      <c r="H45" s="92"/>
      <c r="I45" s="92"/>
      <c r="J45" s="158"/>
      <c r="K45" s="168"/>
      <c r="L45" s="126">
        <v>100</v>
      </c>
      <c r="N45" s="55"/>
    </row>
    <row r="46" spans="1:18" x14ac:dyDescent="0.3">
      <c r="A46" s="91"/>
      <c r="B46" s="55"/>
      <c r="C46" s="55"/>
      <c r="D46" s="55"/>
      <c r="E46" s="56" t="s">
        <v>13</v>
      </c>
      <c r="F46" s="55"/>
      <c r="G46" s="56"/>
      <c r="H46" s="92"/>
      <c r="I46" s="92"/>
      <c r="J46" s="159"/>
      <c r="K46" s="169">
        <f>K28+K44+K16</f>
        <v>350</v>
      </c>
      <c r="L46" s="139">
        <f>L45+L28+L16</f>
        <v>250</v>
      </c>
      <c r="N46" s="55"/>
    </row>
    <row r="47" spans="1:18" x14ac:dyDescent="0.3">
      <c r="A47" s="6"/>
      <c r="J47" s="153"/>
      <c r="K47" s="153"/>
      <c r="L47" s="115"/>
      <c r="O47" s="51"/>
    </row>
    <row r="48" spans="1:18" x14ac:dyDescent="0.3">
      <c r="A48" s="95" t="s">
        <v>17</v>
      </c>
      <c r="B48" s="95" t="s">
        <v>34</v>
      </c>
      <c r="C48" s="51"/>
      <c r="D48" s="51"/>
      <c r="E48" s="52"/>
      <c r="F48" s="51"/>
      <c r="G48" s="52"/>
      <c r="H48" s="96"/>
      <c r="I48" s="96"/>
      <c r="J48" s="160"/>
      <c r="K48" s="160"/>
      <c r="L48" s="97"/>
      <c r="O48" s="51"/>
    </row>
    <row r="49" spans="1:17" x14ac:dyDescent="0.3">
      <c r="A49" s="95" t="s">
        <v>18</v>
      </c>
      <c r="B49" s="51" t="s">
        <v>52</v>
      </c>
      <c r="C49" s="51"/>
      <c r="D49" s="51"/>
      <c r="E49" s="52"/>
      <c r="F49" s="96" t="s">
        <v>1</v>
      </c>
      <c r="G49" s="52">
        <v>50</v>
      </c>
      <c r="H49" s="96"/>
      <c r="I49" s="96"/>
      <c r="J49" s="160"/>
      <c r="K49" s="160"/>
      <c r="L49" s="97"/>
      <c r="O49" s="51"/>
    </row>
    <row r="50" spans="1:17" x14ac:dyDescent="0.3">
      <c r="A50" s="51"/>
      <c r="B50" s="51" t="s">
        <v>4</v>
      </c>
      <c r="C50" s="51">
        <v>0.4</v>
      </c>
      <c r="D50" s="51" t="s">
        <v>19</v>
      </c>
      <c r="E50" s="52">
        <f>D1</f>
        <v>400000</v>
      </c>
      <c r="F50" s="98" t="s">
        <v>1</v>
      </c>
      <c r="G50" s="99">
        <f>ROUND((D1/1000*C50)*20,0)/20</f>
        <v>160</v>
      </c>
      <c r="H50" s="96"/>
      <c r="I50" s="96"/>
      <c r="J50" s="160"/>
      <c r="K50" s="160"/>
      <c r="L50" s="97"/>
      <c r="O50" s="51"/>
    </row>
    <row r="51" spans="1:17" x14ac:dyDescent="0.3">
      <c r="A51" s="95" t="s">
        <v>53</v>
      </c>
      <c r="B51" s="51"/>
      <c r="C51" s="51"/>
      <c r="D51" s="51"/>
      <c r="E51" s="52"/>
      <c r="F51" s="96" t="s">
        <v>1</v>
      </c>
      <c r="G51" s="52">
        <f>SUM(G49:G50)</f>
        <v>210</v>
      </c>
      <c r="H51" s="96"/>
      <c r="I51" s="130">
        <f>SUM(G49:G50)</f>
        <v>210</v>
      </c>
      <c r="J51" s="160"/>
      <c r="K51" s="160"/>
      <c r="L51" s="97"/>
      <c r="O51" s="52">
        <f>I51</f>
        <v>210</v>
      </c>
    </row>
    <row r="52" spans="1:17" x14ac:dyDescent="0.3">
      <c r="A52" s="51"/>
      <c r="B52" s="51" t="s">
        <v>50</v>
      </c>
      <c r="C52" s="51"/>
      <c r="D52" s="51"/>
      <c r="E52" s="52"/>
      <c r="F52" s="96"/>
      <c r="G52" s="52">
        <v>100</v>
      </c>
      <c r="H52" s="96"/>
      <c r="I52" s="96"/>
      <c r="J52" s="160"/>
      <c r="K52" s="160"/>
      <c r="L52" s="97"/>
      <c r="O52" s="52"/>
    </row>
    <row r="53" spans="1:17" x14ac:dyDescent="0.3">
      <c r="A53" s="51"/>
      <c r="B53" s="51" t="s">
        <v>45</v>
      </c>
      <c r="C53" s="51"/>
      <c r="D53" s="51"/>
      <c r="E53" s="52"/>
      <c r="F53" s="96"/>
      <c r="G53" s="52">
        <v>50</v>
      </c>
      <c r="H53" s="96"/>
      <c r="I53" s="96"/>
      <c r="J53" s="160"/>
      <c r="K53" s="160"/>
      <c r="L53" s="97"/>
      <c r="O53" s="52"/>
    </row>
    <row r="54" spans="1:17" x14ac:dyDescent="0.3">
      <c r="J54" s="153"/>
      <c r="K54" s="153"/>
      <c r="L54" s="115"/>
      <c r="O54" s="51"/>
    </row>
    <row r="55" spans="1:17" x14ac:dyDescent="0.3">
      <c r="A55" s="100" t="s">
        <v>11</v>
      </c>
      <c r="B55" s="100" t="s">
        <v>33</v>
      </c>
      <c r="C55" s="47"/>
      <c r="D55" s="47"/>
      <c r="E55" s="48"/>
      <c r="F55" s="47"/>
      <c r="G55" s="48"/>
      <c r="H55" s="101"/>
      <c r="I55" s="101"/>
      <c r="J55" s="161"/>
      <c r="K55" s="161"/>
      <c r="L55" s="102"/>
      <c r="P55" s="47"/>
      <c r="Q55" s="103"/>
    </row>
    <row r="56" spans="1:17" x14ac:dyDescent="0.3">
      <c r="A56" s="100" t="s">
        <v>20</v>
      </c>
      <c r="B56" s="47" t="s">
        <v>55</v>
      </c>
      <c r="C56" s="47"/>
      <c r="D56" s="47"/>
      <c r="E56" s="48"/>
      <c r="F56" s="101" t="s">
        <v>1</v>
      </c>
      <c r="G56" s="48">
        <v>150</v>
      </c>
      <c r="H56" s="101"/>
      <c r="I56" s="133">
        <f>ROUND((G56/100*A62)*20,0)/20</f>
        <v>150</v>
      </c>
      <c r="J56" s="161"/>
      <c r="K56" s="161"/>
      <c r="L56" s="102"/>
      <c r="P56" s="47"/>
      <c r="Q56" s="103"/>
    </row>
    <row r="57" spans="1:17" x14ac:dyDescent="0.3">
      <c r="A57" s="47"/>
      <c r="B57" s="47" t="s">
        <v>4</v>
      </c>
      <c r="C57" s="103">
        <v>0.3</v>
      </c>
      <c r="D57" s="47" t="s">
        <v>5</v>
      </c>
      <c r="E57" s="48">
        <v>120000</v>
      </c>
      <c r="F57" s="101" t="s">
        <v>1</v>
      </c>
      <c r="G57" s="48">
        <f>ROUND((IF(D1&lt;120000,D1/1000*0.3,36))*20,0)/20</f>
        <v>36</v>
      </c>
      <c r="H57" s="101"/>
      <c r="I57" s="101"/>
      <c r="J57" s="161"/>
      <c r="K57" s="161"/>
      <c r="L57" s="102"/>
      <c r="P57" s="47"/>
      <c r="Q57" s="103"/>
    </row>
    <row r="58" spans="1:17" x14ac:dyDescent="0.3">
      <c r="A58" s="47"/>
      <c r="B58" s="47"/>
      <c r="C58" s="47">
        <v>0.22</v>
      </c>
      <c r="D58" s="47" t="s">
        <v>6</v>
      </c>
      <c r="E58" s="48">
        <v>240000</v>
      </c>
      <c r="F58" s="101" t="s">
        <v>1</v>
      </c>
      <c r="G58" s="48">
        <f>ROUND((IF(D1&gt;360000,52.8,IF(D1&gt;120000,(D1-120000)/1000*0.22,0)))*20,0)/20</f>
        <v>52.8</v>
      </c>
      <c r="H58" s="101"/>
      <c r="I58" s="101"/>
      <c r="J58" s="161"/>
      <c r="K58" s="161"/>
      <c r="L58" s="102"/>
      <c r="P58" s="47"/>
      <c r="Q58" s="103"/>
    </row>
    <row r="59" spans="1:17" x14ac:dyDescent="0.3">
      <c r="A59" s="47"/>
      <c r="B59" s="47"/>
      <c r="C59" s="47">
        <v>0.24</v>
      </c>
      <c r="D59" s="47" t="s">
        <v>6</v>
      </c>
      <c r="E59" s="48">
        <v>360000</v>
      </c>
      <c r="F59" s="101" t="s">
        <v>1</v>
      </c>
      <c r="G59" s="48">
        <f>ROUND((IF(D1&gt;720000,86.4,IF(D1&gt;360000,(D1-360000)/1000*0.24,0)))*20,0)/20</f>
        <v>9.6</v>
      </c>
      <c r="H59" s="101"/>
      <c r="I59" s="101"/>
      <c r="J59" s="161"/>
      <c r="K59" s="161"/>
      <c r="L59" s="102"/>
      <c r="P59" s="47"/>
      <c r="Q59" s="103"/>
    </row>
    <row r="60" spans="1:17" x14ac:dyDescent="0.3">
      <c r="A60" s="47"/>
      <c r="B60" s="47"/>
      <c r="C60" s="47">
        <v>0.26</v>
      </c>
      <c r="D60" s="47" t="s">
        <v>6</v>
      </c>
      <c r="E60" s="48">
        <v>480000</v>
      </c>
      <c r="F60" s="101" t="s">
        <v>1</v>
      </c>
      <c r="G60" s="48">
        <f>ROUND((IF(D1&gt;1200000,124.8,IF(D1&gt;720000,(D1-720000)/1000*0.26,0)))*20,0)/20</f>
        <v>0</v>
      </c>
      <c r="H60" s="101"/>
      <c r="I60" s="101"/>
      <c r="J60" s="161"/>
      <c r="K60" s="161"/>
      <c r="L60" s="102"/>
      <c r="P60" s="47"/>
      <c r="Q60" s="103"/>
    </row>
    <row r="61" spans="1:17" x14ac:dyDescent="0.3">
      <c r="A61" s="100" t="s">
        <v>54</v>
      </c>
      <c r="B61" s="47"/>
      <c r="C61" s="47">
        <v>0.28000000000000003</v>
      </c>
      <c r="D61" s="47" t="s">
        <v>7</v>
      </c>
      <c r="E61" s="48">
        <v>1200000</v>
      </c>
      <c r="F61" s="104" t="s">
        <v>1</v>
      </c>
      <c r="G61" s="105">
        <f>ROUND((IF(D1&gt;1200000,(D1-1200000)/1000*0.28,0))*20,0)/20</f>
        <v>0</v>
      </c>
      <c r="H61" s="101"/>
      <c r="I61" s="101"/>
      <c r="J61" s="161"/>
      <c r="K61" s="161"/>
      <c r="L61" s="102"/>
      <c r="P61" s="47"/>
      <c r="Q61" s="103"/>
    </row>
    <row r="62" spans="1:17" x14ac:dyDescent="0.3">
      <c r="A62" s="132">
        <v>100</v>
      </c>
      <c r="B62" s="47"/>
      <c r="C62" s="47"/>
      <c r="D62" s="47"/>
      <c r="E62" s="48"/>
      <c r="F62" s="101" t="s">
        <v>1</v>
      </c>
      <c r="G62" s="48">
        <f>ROUND((SUM(G56:G61))*20,0)/20</f>
        <v>248.4</v>
      </c>
      <c r="H62" s="101"/>
      <c r="I62" s="133">
        <f>ROUND((G62/100*A62)*20,0)/20</f>
        <v>248.4</v>
      </c>
      <c r="J62" s="161"/>
      <c r="K62" s="161"/>
      <c r="L62" s="102"/>
      <c r="P62" s="48">
        <f>I62</f>
        <v>248.4</v>
      </c>
      <c r="Q62" s="103">
        <f>I62</f>
        <v>248.4</v>
      </c>
    </row>
    <row r="63" spans="1:17" x14ac:dyDescent="0.3">
      <c r="A63" s="132"/>
      <c r="B63" s="47"/>
      <c r="C63" s="47"/>
      <c r="D63" s="47"/>
      <c r="E63" s="48"/>
      <c r="F63" s="101"/>
      <c r="G63" s="48"/>
      <c r="H63" s="101"/>
      <c r="I63" s="133"/>
      <c r="J63" s="161"/>
      <c r="K63" s="161"/>
      <c r="L63" s="102"/>
      <c r="P63" s="48"/>
      <c r="Q63" s="103"/>
    </row>
    <row r="64" spans="1:17" x14ac:dyDescent="0.3">
      <c r="A64" s="47"/>
      <c r="B64" s="47" t="s">
        <v>56</v>
      </c>
      <c r="C64" s="47"/>
      <c r="D64" s="47"/>
      <c r="E64" s="48"/>
      <c r="F64" s="47" t="s">
        <v>1</v>
      </c>
      <c r="G64" s="48">
        <v>150</v>
      </c>
      <c r="H64" s="101"/>
      <c r="I64" s="101"/>
      <c r="J64" s="161"/>
      <c r="K64" s="170">
        <f>G64</f>
        <v>150</v>
      </c>
      <c r="L64" s="102"/>
      <c r="P64" s="48"/>
      <c r="Q64" s="103"/>
    </row>
    <row r="65" spans="1:18" x14ac:dyDescent="0.3">
      <c r="A65" s="47"/>
      <c r="B65" s="47"/>
      <c r="C65" s="47"/>
      <c r="D65" s="47"/>
      <c r="E65" s="48"/>
      <c r="F65" s="47"/>
      <c r="G65" s="48"/>
      <c r="H65" s="101"/>
      <c r="I65" s="101"/>
      <c r="J65" s="162"/>
      <c r="K65" s="171"/>
      <c r="L65" s="136"/>
      <c r="P65" s="48"/>
      <c r="Q65" s="103"/>
    </row>
    <row r="66" spans="1:18" x14ac:dyDescent="0.3">
      <c r="A66" s="100"/>
      <c r="B66" s="47"/>
      <c r="C66" s="47"/>
      <c r="D66" s="47"/>
      <c r="E66" s="48" t="s">
        <v>13</v>
      </c>
      <c r="F66" s="47"/>
      <c r="G66" s="48"/>
      <c r="H66" s="101"/>
      <c r="I66" s="101"/>
      <c r="J66" s="163"/>
      <c r="K66" s="172">
        <f>K64+K28+K16</f>
        <v>400</v>
      </c>
      <c r="L66" s="140"/>
      <c r="P66" s="48"/>
      <c r="Q66" s="103"/>
    </row>
    <row r="67" spans="1:18" x14ac:dyDescent="0.3">
      <c r="J67" s="153"/>
      <c r="K67" s="153"/>
      <c r="L67" s="115"/>
      <c r="R67" s="43"/>
    </row>
    <row r="68" spans="1:18" x14ac:dyDescent="0.3">
      <c r="A68" s="106" t="s">
        <v>11</v>
      </c>
      <c r="B68" s="106" t="s">
        <v>21</v>
      </c>
      <c r="C68" s="43"/>
      <c r="D68" s="43"/>
      <c r="E68" s="44"/>
      <c r="F68" s="43"/>
      <c r="G68" s="44"/>
      <c r="H68" s="107"/>
      <c r="I68" s="107"/>
      <c r="J68" s="164"/>
      <c r="K68" s="164"/>
      <c r="L68" s="108"/>
      <c r="R68" s="43"/>
    </row>
    <row r="69" spans="1:18" x14ac:dyDescent="0.3">
      <c r="A69" s="106" t="s">
        <v>21</v>
      </c>
      <c r="B69" s="43" t="s">
        <v>43</v>
      </c>
      <c r="C69" s="43"/>
      <c r="D69" s="43"/>
      <c r="E69" s="44"/>
      <c r="F69" s="107" t="s">
        <v>1</v>
      </c>
      <c r="G69" s="44">
        <v>50</v>
      </c>
      <c r="H69" s="107"/>
      <c r="I69" s="135">
        <f>ROUND((G69/100*A71)*20,0)/20</f>
        <v>50</v>
      </c>
      <c r="J69" s="164"/>
      <c r="K69" s="164"/>
      <c r="L69" s="108"/>
      <c r="R69" s="44">
        <f>G69</f>
        <v>50</v>
      </c>
    </row>
    <row r="70" spans="1:18" x14ac:dyDescent="0.3">
      <c r="A70" s="106" t="s">
        <v>54</v>
      </c>
      <c r="B70" s="43"/>
      <c r="C70" s="43"/>
      <c r="D70" s="43"/>
      <c r="E70" s="44"/>
      <c r="F70" s="107"/>
      <c r="G70" s="44"/>
      <c r="H70" s="107"/>
      <c r="I70" s="107"/>
      <c r="J70" s="164"/>
      <c r="K70" s="164"/>
      <c r="L70" s="108"/>
      <c r="R70" s="44"/>
    </row>
    <row r="71" spans="1:18" x14ac:dyDescent="0.3">
      <c r="A71" s="134">
        <v>100</v>
      </c>
      <c r="B71" s="43"/>
      <c r="C71" s="43"/>
      <c r="D71" s="43"/>
      <c r="E71" s="44"/>
      <c r="F71" s="43"/>
      <c r="G71" s="44"/>
      <c r="H71" s="107"/>
      <c r="I71" s="107"/>
      <c r="J71" s="165"/>
      <c r="K71" s="165"/>
      <c r="L71" s="141"/>
      <c r="R71" s="43"/>
    </row>
    <row r="72" spans="1:18" x14ac:dyDescent="0.3">
      <c r="J72" s="153"/>
      <c r="K72" s="153"/>
      <c r="L72" s="115"/>
    </row>
    <row r="73" spans="1:18" x14ac:dyDescent="0.3">
      <c r="A73" s="122" t="s">
        <v>23</v>
      </c>
      <c r="B73" s="112" t="s">
        <v>32</v>
      </c>
      <c r="C73" s="109"/>
      <c r="D73" s="109"/>
      <c r="E73" s="111"/>
      <c r="F73" s="109"/>
      <c r="G73" s="111"/>
      <c r="H73" s="113"/>
      <c r="I73" s="113"/>
      <c r="J73" s="166"/>
      <c r="K73" s="166"/>
      <c r="L73" s="118"/>
      <c r="M73" s="109"/>
      <c r="N73" s="109"/>
      <c r="O73" s="109"/>
      <c r="P73" s="109"/>
      <c r="Q73" s="110"/>
      <c r="R73" s="109"/>
    </row>
    <row r="74" spans="1:18" x14ac:dyDescent="0.3">
      <c r="A74" s="122" t="s">
        <v>24</v>
      </c>
      <c r="B74" s="109"/>
      <c r="C74" s="109" t="s">
        <v>15</v>
      </c>
      <c r="D74" s="114">
        <v>100000</v>
      </c>
      <c r="E74" s="111">
        <v>80</v>
      </c>
      <c r="F74" s="113" t="s">
        <v>1</v>
      </c>
      <c r="G74" s="111">
        <f>IF(D1&lt;100000,E74,0)</f>
        <v>0</v>
      </c>
      <c r="H74" s="113"/>
      <c r="I74" s="113"/>
      <c r="J74" s="166"/>
      <c r="K74" s="166"/>
      <c r="L74" s="118"/>
      <c r="M74" s="109"/>
      <c r="N74" s="109"/>
      <c r="O74" s="109"/>
      <c r="P74" s="109"/>
      <c r="Q74" s="110"/>
      <c r="R74" s="109"/>
    </row>
    <row r="75" spans="1:18" x14ac:dyDescent="0.3">
      <c r="A75" s="109" t="s">
        <v>37</v>
      </c>
      <c r="B75" s="109"/>
      <c r="C75" s="109" t="s">
        <v>15</v>
      </c>
      <c r="D75" s="114">
        <v>500000</v>
      </c>
      <c r="E75" s="111">
        <v>130</v>
      </c>
      <c r="F75" s="113" t="s">
        <v>1</v>
      </c>
      <c r="G75" s="111">
        <f>IF(D1&gt;500000,0,IF(D1&gt;100000,E75,0))</f>
        <v>130</v>
      </c>
      <c r="H75" s="113"/>
      <c r="I75" s="113"/>
      <c r="J75" s="166"/>
      <c r="K75" s="166"/>
      <c r="L75" s="118"/>
      <c r="M75" s="111">
        <f>G74+G75+G76</f>
        <v>130</v>
      </c>
      <c r="N75" s="109"/>
      <c r="O75" s="111">
        <f>G74+G75+G76</f>
        <v>130</v>
      </c>
      <c r="P75" s="111">
        <f>G74+G75+G76</f>
        <v>130</v>
      </c>
      <c r="Q75" s="110"/>
      <c r="R75" s="111">
        <f>G74+G75+G76</f>
        <v>130</v>
      </c>
    </row>
    <row r="76" spans="1:18" x14ac:dyDescent="0.3">
      <c r="A76" s="109"/>
      <c r="B76" s="109"/>
      <c r="C76" s="109" t="s">
        <v>16</v>
      </c>
      <c r="D76" s="114">
        <v>500000</v>
      </c>
      <c r="E76" s="111">
        <v>240</v>
      </c>
      <c r="F76" s="113" t="s">
        <v>1</v>
      </c>
      <c r="G76" s="111">
        <f>IF(D1&gt;500000,E76,0)</f>
        <v>0</v>
      </c>
      <c r="H76" s="113"/>
      <c r="I76" s="113"/>
      <c r="J76" s="166"/>
      <c r="K76" s="166"/>
      <c r="L76" s="118"/>
      <c r="M76" s="111"/>
      <c r="N76" s="109"/>
      <c r="O76" s="111"/>
      <c r="P76" s="111"/>
      <c r="Q76" s="110"/>
      <c r="R76" s="111"/>
    </row>
    <row r="77" spans="1:18" x14ac:dyDescent="0.3">
      <c r="A77" s="109"/>
      <c r="B77" s="109"/>
      <c r="C77" s="109"/>
      <c r="D77" s="114"/>
      <c r="E77" s="111"/>
      <c r="F77" s="113"/>
      <c r="G77" s="111"/>
      <c r="H77" s="113"/>
      <c r="I77" s="113"/>
      <c r="J77" s="166"/>
      <c r="K77" s="166"/>
      <c r="L77" s="118"/>
      <c r="M77" s="111"/>
      <c r="N77" s="109"/>
      <c r="O77" s="111"/>
      <c r="P77" s="111"/>
      <c r="Q77" s="110"/>
      <c r="R77" s="111"/>
    </row>
    <row r="78" spans="1:18" x14ac:dyDescent="0.3">
      <c r="A78" s="109"/>
      <c r="B78" s="119" t="s">
        <v>29</v>
      </c>
      <c r="C78" s="119"/>
      <c r="D78" s="119"/>
      <c r="E78" s="120"/>
      <c r="F78" s="121"/>
      <c r="G78" s="111"/>
      <c r="H78" s="113"/>
      <c r="I78" s="113"/>
      <c r="J78" s="166"/>
      <c r="K78" s="166"/>
      <c r="L78" s="118"/>
      <c r="M78" s="111"/>
      <c r="N78" s="109"/>
      <c r="O78" s="111"/>
      <c r="P78" s="111"/>
      <c r="Q78" s="110"/>
      <c r="R78" s="111"/>
    </row>
    <row r="79" spans="1:18" x14ac:dyDescent="0.3">
      <c r="D79" s="11"/>
      <c r="F79" s="3"/>
      <c r="J79" s="153"/>
      <c r="K79" s="153"/>
      <c r="L79" s="115"/>
    </row>
    <row r="80" spans="1:18" x14ac:dyDescent="0.3">
      <c r="D80" s="11"/>
      <c r="F80" s="3"/>
      <c r="J80" s="153"/>
      <c r="K80" s="153"/>
      <c r="L80" s="115"/>
    </row>
    <row r="81" spans="1:18" x14ac:dyDescent="0.3">
      <c r="A81" s="122" t="s">
        <v>23</v>
      </c>
      <c r="B81" s="112" t="s">
        <v>31</v>
      </c>
      <c r="C81" s="109"/>
      <c r="D81" s="109"/>
      <c r="E81" s="111"/>
      <c r="F81" s="109"/>
      <c r="G81" s="111"/>
      <c r="H81" s="113"/>
      <c r="I81" s="113"/>
      <c r="J81" s="166"/>
      <c r="K81" s="166"/>
      <c r="L81" s="137"/>
      <c r="M81" s="109"/>
      <c r="N81" s="109"/>
      <c r="O81" s="109"/>
      <c r="P81" s="109"/>
      <c r="Q81" s="110"/>
      <c r="R81" s="109"/>
    </row>
    <row r="82" spans="1:18" x14ac:dyDescent="0.3">
      <c r="A82" s="122" t="s">
        <v>14</v>
      </c>
      <c r="B82" s="109"/>
      <c r="C82" s="109" t="s">
        <v>15</v>
      </c>
      <c r="D82" s="114">
        <v>100000</v>
      </c>
      <c r="E82" s="111">
        <v>215</v>
      </c>
      <c r="F82" s="113" t="s">
        <v>1</v>
      </c>
      <c r="G82" s="111">
        <f>IF(D1&lt;100000,E82,0)</f>
        <v>0</v>
      </c>
      <c r="H82" s="113"/>
      <c r="I82" s="113"/>
      <c r="J82" s="166"/>
      <c r="K82" s="166"/>
      <c r="L82" s="137"/>
      <c r="M82" s="109"/>
      <c r="N82" s="109"/>
      <c r="O82" s="109"/>
      <c r="P82" s="109"/>
      <c r="Q82" s="110"/>
      <c r="R82" s="109"/>
    </row>
    <row r="83" spans="1:18" x14ac:dyDescent="0.3">
      <c r="A83" s="109"/>
      <c r="B83" s="109"/>
      <c r="C83" s="109" t="s">
        <v>15</v>
      </c>
      <c r="D83" s="114">
        <v>500000</v>
      </c>
      <c r="E83" s="111">
        <v>325</v>
      </c>
      <c r="F83" s="113" t="s">
        <v>1</v>
      </c>
      <c r="G83" s="111">
        <f>IF(D1&gt;500000,0,IF(D1&gt;100000,E83,0))</f>
        <v>325</v>
      </c>
      <c r="H83" s="113"/>
      <c r="I83" s="113"/>
      <c r="J83" s="166"/>
      <c r="K83" s="166"/>
      <c r="L83" s="137"/>
      <c r="M83" s="109"/>
      <c r="N83" s="111">
        <f>G82+G83+G84</f>
        <v>325</v>
      </c>
      <c r="O83" s="109"/>
      <c r="P83" s="109"/>
      <c r="Q83" s="110"/>
      <c r="R83" s="109"/>
    </row>
    <row r="84" spans="1:18" x14ac:dyDescent="0.3">
      <c r="A84" s="109"/>
      <c r="B84" s="109"/>
      <c r="C84" s="109" t="s">
        <v>16</v>
      </c>
      <c r="D84" s="114">
        <v>500000</v>
      </c>
      <c r="E84" s="111">
        <v>630</v>
      </c>
      <c r="F84" s="113" t="s">
        <v>1</v>
      </c>
      <c r="G84" s="111">
        <f>IF(D1&gt;500000,E84,0)</f>
        <v>0</v>
      </c>
      <c r="H84" s="113"/>
      <c r="I84" s="113"/>
      <c r="J84" s="166"/>
      <c r="K84" s="166"/>
      <c r="L84" s="137"/>
      <c r="M84" s="109"/>
      <c r="N84" s="111"/>
      <c r="O84" s="109"/>
      <c r="P84" s="109"/>
      <c r="Q84" s="110"/>
      <c r="R84" s="109"/>
    </row>
  </sheetData>
  <mergeCells count="3">
    <mergeCell ref="M2:R2"/>
    <mergeCell ref="K3:K5"/>
    <mergeCell ref="L4:L5"/>
  </mergeCells>
  <phoneticPr fontId="0" type="noConversion"/>
  <pageMargins left="0.7" right="0.7" top="0.78740157499999996" bottom="0.78740157499999996" header="0.3" footer="0.3"/>
  <pageSetup paperSize="9" orientation="portrait" horizontalDpi="96" verticalDpi="96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Beispiel Beitragsrechnung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Ihr Benutzername</dc:creator>
  <cp:lastModifiedBy>Sabina Hollenstein</cp:lastModifiedBy>
  <cp:lastPrinted>2009-10-09T14:45:25Z</cp:lastPrinted>
  <dcterms:created xsi:type="dcterms:W3CDTF">2008-03-28T09:24:35Z</dcterms:created>
  <dcterms:modified xsi:type="dcterms:W3CDTF">2026-01-09T07:56:42Z</dcterms:modified>
</cp:coreProperties>
</file>