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10" activeTab="0"/>
  </bookViews>
  <sheets>
    <sheet name="Beispiel Beitragsrechnung" sheetId="1" r:id="rId1"/>
  </sheets>
  <definedNames/>
  <calcPr fullCalcOnLoad="1"/>
</workbook>
</file>

<file path=xl/sharedStrings.xml><?xml version="1.0" encoding="utf-8"?>
<sst xmlns="http://schemas.openxmlformats.org/spreadsheetml/2006/main" count="124" uniqueCount="42">
  <si>
    <t>Kontrollierte Lohnsumme</t>
  </si>
  <si>
    <t>Fr.</t>
  </si>
  <si>
    <t>VSSM Schweiz</t>
  </si>
  <si>
    <t>Grundbeitrag</t>
  </si>
  <si>
    <t>Promillebeitrag</t>
  </si>
  <si>
    <t>Promille bis</t>
  </si>
  <si>
    <t>Promille für weitere</t>
  </si>
  <si>
    <t>Promille für über</t>
  </si>
  <si>
    <t>Zwischentotal</t>
  </si>
  <si>
    <t>Beitragsfuss</t>
  </si>
  <si>
    <t>Total VSSM-CH</t>
  </si>
  <si>
    <t xml:space="preserve">Untersektion </t>
  </si>
  <si>
    <t>Untertoggenburg-Gossau</t>
  </si>
  <si>
    <t xml:space="preserve"> </t>
  </si>
  <si>
    <t>Stadt St. Gallen</t>
  </si>
  <si>
    <t>bis</t>
  </si>
  <si>
    <t>über</t>
  </si>
  <si>
    <t>Vereinigung Rheintaler</t>
  </si>
  <si>
    <t>Schreinermeister</t>
  </si>
  <si>
    <t>Promille der Lohnsumme</t>
  </si>
  <si>
    <t>Sargans-Werdenberg</t>
  </si>
  <si>
    <t>Obertoggenburg</t>
  </si>
  <si>
    <t>Mitglieder aus dem Fürstentum Liechtenstein bezahlen keinen Promillebeitrag!</t>
  </si>
  <si>
    <t>Gewerbeverband</t>
  </si>
  <si>
    <t>Kanton St. Gallen</t>
  </si>
  <si>
    <t>Vereinigung Rheintaler Schreinermeister</t>
  </si>
  <si>
    <t>Beiträge nach Untersektionen</t>
  </si>
  <si>
    <t>Total nach Untersektionen</t>
  </si>
  <si>
    <t>Sargans-Werdenberg FL</t>
  </si>
  <si>
    <t>Mitglieder aus dem Fürstentum Liechtenstein erhalten keinen BBF-S-Rabatt (nicht BBF-S-pflichtig)</t>
  </si>
  <si>
    <t>Mitglieder aus dem Fürstentum Liechtenstein bezahlen keinen Beitrag an den Gewerbeverband!</t>
  </si>
  <si>
    <t>Reduktion Berufsbildungsfonds BBF 25%</t>
  </si>
  <si>
    <t>Gewerbeverband Stadt St. Gallen GVSG</t>
  </si>
  <si>
    <t>Kantonaler Gewerbeverband KGV</t>
  </si>
  <si>
    <t>Sargans Werdenberg</t>
  </si>
  <si>
    <t>Rheintal</t>
  </si>
  <si>
    <t>Gossau</t>
  </si>
  <si>
    <t>VSSM St. Gallen</t>
  </si>
  <si>
    <t>(nur wenn nicht im örtl. GV)</t>
  </si>
  <si>
    <t>Beitragsfuss 100%</t>
  </si>
  <si>
    <t>Einzelmitgl 100.00</t>
  </si>
  <si>
    <t>Altmeister 100.00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</si>
</sst>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_ ;_ * \-#,##0_ ;_ * &quot;-&quot;??_ ;_ @_ 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60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Arial Narrow"/>
      <family val="2"/>
    </font>
    <font>
      <b/>
      <i/>
      <sz val="11"/>
      <name val="Arial Narrow"/>
      <family val="2"/>
    </font>
    <font>
      <b/>
      <sz val="16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5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7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2" fontId="3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/>
    </xf>
    <xf numFmtId="0" fontId="3" fillId="7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43" fontId="4" fillId="0" borderId="13" xfId="0" applyNumberFormat="1" applyFont="1" applyBorder="1" applyAlignment="1">
      <alignment/>
    </xf>
    <xf numFmtId="2" fontId="3" fillId="7" borderId="12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4" fillId="7" borderId="0" xfId="0" applyFont="1" applyFill="1" applyAlignment="1">
      <alignment/>
    </xf>
    <xf numFmtId="0" fontId="10" fillId="32" borderId="10" xfId="0" applyFont="1" applyFill="1" applyBorder="1" applyAlignment="1">
      <alignment horizontal="right"/>
    </xf>
    <xf numFmtId="4" fontId="10" fillId="32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tabSelected="1" zoomScale="120" zoomScaleNormal="120" zoomScalePageLayoutView="0" workbookViewId="0" topLeftCell="A1">
      <pane ySplit="5" topLeftCell="A6" activePane="bottomLeft" state="frozen"/>
      <selection pane="topLeft" activeCell="B1" sqref="B1"/>
      <selection pane="bottomLeft" activeCell="D3" sqref="D3"/>
    </sheetView>
  </sheetViews>
  <sheetFormatPr defaultColWidth="11.421875" defaultRowHeight="15"/>
  <cols>
    <col min="1" max="1" width="23.57421875" style="5" customWidth="1"/>
    <col min="2" max="2" width="13.421875" style="5" customWidth="1"/>
    <col min="3" max="3" width="4.7109375" style="5" customWidth="1"/>
    <col min="4" max="4" width="34.57421875" style="5" customWidth="1"/>
    <col min="5" max="5" width="14.00390625" style="4" customWidth="1"/>
    <col min="6" max="6" width="5.140625" style="5" customWidth="1"/>
    <col min="7" max="7" width="9.421875" style="4" customWidth="1"/>
    <col min="8" max="8" width="4.7109375" style="3" customWidth="1"/>
    <col min="9" max="9" width="12.00390625" style="4" bestFit="1" customWidth="1"/>
    <col min="10" max="10" width="14.57421875" style="5" customWidth="1"/>
    <col min="11" max="11" width="13.8515625" style="5" customWidth="1"/>
    <col min="12" max="12" width="15.00390625" style="5" customWidth="1"/>
    <col min="13" max="13" width="10.8515625" style="5" customWidth="1"/>
    <col min="14" max="14" width="12.421875" style="28" customWidth="1"/>
    <col min="15" max="15" width="13.8515625" style="5" customWidth="1"/>
    <col min="16" max="16384" width="11.421875" style="5" customWidth="1"/>
  </cols>
  <sheetData>
    <row r="1" spans="1:7" ht="13.5">
      <c r="A1" s="46" t="s">
        <v>0</v>
      </c>
      <c r="B1" s="46"/>
      <c r="C1" s="53" t="s">
        <v>1</v>
      </c>
      <c r="D1" s="54">
        <v>250505</v>
      </c>
      <c r="E1" s="1"/>
      <c r="F1" s="2"/>
      <c r="G1" s="1"/>
    </row>
    <row r="2" spans="1:15" ht="13.5">
      <c r="A2" s="33"/>
      <c r="B2" s="33"/>
      <c r="C2" s="34"/>
      <c r="D2" s="35"/>
      <c r="E2" s="1"/>
      <c r="F2" s="2"/>
      <c r="G2" s="1"/>
      <c r="J2" s="45" t="s">
        <v>26</v>
      </c>
      <c r="K2" s="45"/>
      <c r="L2" s="45"/>
      <c r="M2" s="45"/>
      <c r="N2" s="45"/>
      <c r="O2" s="45"/>
    </row>
    <row r="3" spans="1:15" ht="50.25" customHeight="1">
      <c r="A3" s="44" t="s">
        <v>37</v>
      </c>
      <c r="F3" s="3"/>
      <c r="J3" s="47" t="s">
        <v>12</v>
      </c>
      <c r="K3" s="47" t="s">
        <v>14</v>
      </c>
      <c r="L3" s="47" t="s">
        <v>25</v>
      </c>
      <c r="M3" s="47" t="s">
        <v>20</v>
      </c>
      <c r="N3" s="50" t="s">
        <v>28</v>
      </c>
      <c r="O3" s="47" t="s">
        <v>21</v>
      </c>
    </row>
    <row r="4" spans="6:15" ht="17.25" customHeight="1">
      <c r="F4" s="3"/>
      <c r="J4" s="48"/>
      <c r="K4" s="48"/>
      <c r="L4" s="48"/>
      <c r="M4" s="48"/>
      <c r="N4" s="51"/>
      <c r="O4" s="48"/>
    </row>
    <row r="5" spans="2:15" ht="17.25" customHeight="1" thickBot="1">
      <c r="B5" s="38" t="s">
        <v>27</v>
      </c>
      <c r="C5" s="38"/>
      <c r="D5" s="38"/>
      <c r="E5" s="39"/>
      <c r="F5" s="40"/>
      <c r="G5" s="39"/>
      <c r="H5" s="41"/>
      <c r="I5" s="39"/>
      <c r="J5" s="49">
        <f aca="true" t="shared" si="0" ref="J5:O5">SUM(J10:J76)</f>
        <v>1404.85</v>
      </c>
      <c r="K5" s="49">
        <f t="shared" si="0"/>
        <v>1799.85</v>
      </c>
      <c r="L5" s="49">
        <f t="shared" si="0"/>
        <v>1555.05</v>
      </c>
      <c r="M5" s="49">
        <f>SUM(M10:M76)</f>
        <v>1619.55</v>
      </c>
      <c r="N5" s="49">
        <f t="shared" si="0"/>
        <v>1390.7</v>
      </c>
      <c r="O5" s="49">
        <f t="shared" si="0"/>
        <v>1454.85</v>
      </c>
    </row>
    <row r="6" spans="6:15" ht="17.25" customHeight="1">
      <c r="F6" s="3"/>
      <c r="J6" s="32"/>
      <c r="K6" s="32"/>
      <c r="L6" s="32"/>
      <c r="M6" s="32"/>
      <c r="N6" s="36"/>
      <c r="O6" s="32"/>
    </row>
    <row r="7" spans="1:7" ht="13.5">
      <c r="A7" s="52" t="s">
        <v>2</v>
      </c>
      <c r="B7" s="5" t="s">
        <v>3</v>
      </c>
      <c r="F7" s="3" t="s">
        <v>1</v>
      </c>
      <c r="G7" s="4">
        <v>150</v>
      </c>
    </row>
    <row r="8" spans="2:7" ht="13.5">
      <c r="B8" s="5" t="s">
        <v>4</v>
      </c>
      <c r="C8" s="5">
        <v>1</v>
      </c>
      <c r="D8" s="5" t="s">
        <v>5</v>
      </c>
      <c r="E8" s="4">
        <v>120000</v>
      </c>
      <c r="F8" s="3" t="s">
        <v>1</v>
      </c>
      <c r="G8" s="4">
        <f>ROUND((IF(D1&lt;120000,D1/1000,120))*20,0)/20</f>
        <v>120</v>
      </c>
    </row>
    <row r="9" spans="3:7" ht="13.5">
      <c r="C9" s="5">
        <v>0.8</v>
      </c>
      <c r="D9" s="5" t="s">
        <v>6</v>
      </c>
      <c r="E9" s="4">
        <v>240000</v>
      </c>
      <c r="F9" s="3" t="s">
        <v>1</v>
      </c>
      <c r="G9" s="4">
        <f>ROUND((IF(D1&gt;360000,192,IF(D1&gt;120000,(D1-120000)/1000*0.8,0)))*20,0)/20</f>
        <v>104.4</v>
      </c>
    </row>
    <row r="10" spans="3:7" ht="13.5">
      <c r="C10" s="5">
        <v>0.6</v>
      </c>
      <c r="D10" s="5" t="s">
        <v>6</v>
      </c>
      <c r="E10" s="4">
        <v>360000</v>
      </c>
      <c r="F10" s="3" t="s">
        <v>1</v>
      </c>
      <c r="G10" s="4">
        <f>ROUND((IF(D1&gt;720000,216,IF(D1&gt;360000,(D1-360000)/1000*0.6,0)))*20,0)/20</f>
        <v>0</v>
      </c>
    </row>
    <row r="11" spans="3:7" ht="13.5">
      <c r="C11" s="5">
        <v>0.4</v>
      </c>
      <c r="D11" s="5" t="s">
        <v>6</v>
      </c>
      <c r="E11" s="4">
        <v>480000</v>
      </c>
      <c r="F11" s="3" t="s">
        <v>1</v>
      </c>
      <c r="G11" s="4">
        <f>ROUND((IF(D1&gt;1200000,192,IF(D1&gt;720000,(D1-720000)/1000*0.4,0)))*20,0)/20</f>
        <v>0</v>
      </c>
    </row>
    <row r="12" spans="3:7" ht="13.5">
      <c r="C12" s="5">
        <v>0.2</v>
      </c>
      <c r="D12" s="5" t="s">
        <v>7</v>
      </c>
      <c r="E12" s="4">
        <v>1200000</v>
      </c>
      <c r="F12" s="3" t="s">
        <v>1</v>
      </c>
      <c r="G12" s="4">
        <f>ROUND((IF(D1&gt;1200000,(D1-1200000)/1000*0.2,0))*20,0)/20</f>
        <v>0</v>
      </c>
    </row>
    <row r="13" spans="1:7" ht="13.5">
      <c r="A13" s="7" t="s">
        <v>8</v>
      </c>
      <c r="F13" s="3" t="s">
        <v>1</v>
      </c>
      <c r="G13" s="4">
        <f>ROUND((SUM(G7:G12))*20,0)/20</f>
        <v>374.4</v>
      </c>
    </row>
    <row r="14" spans="1:14" ht="13.5">
      <c r="A14" s="7" t="s">
        <v>9</v>
      </c>
      <c r="B14" s="8">
        <v>254</v>
      </c>
      <c r="F14" s="9"/>
      <c r="G14" s="10"/>
      <c r="H14" s="9" t="s">
        <v>1</v>
      </c>
      <c r="I14" s="10">
        <f>ROUND((G13/100*B14)*20,0)/20</f>
        <v>951</v>
      </c>
      <c r="N14" s="28">
        <f>I14</f>
        <v>951</v>
      </c>
    </row>
    <row r="15" spans="1:9" ht="13.5">
      <c r="A15" s="7" t="s">
        <v>31</v>
      </c>
      <c r="B15" s="11"/>
      <c r="F15" s="12"/>
      <c r="G15" s="13"/>
      <c r="H15" s="9" t="s">
        <v>1</v>
      </c>
      <c r="I15" s="10">
        <f>ROUND((I14*25%)*20,0)/20</f>
        <v>237.75</v>
      </c>
    </row>
    <row r="16" spans="1:15" ht="21" customHeight="1">
      <c r="A16" s="7"/>
      <c r="B16" s="14" t="s">
        <v>10</v>
      </c>
      <c r="F16" s="15"/>
      <c r="G16" s="16"/>
      <c r="H16" s="15" t="s">
        <v>1</v>
      </c>
      <c r="I16" s="17">
        <f>I14-I15</f>
        <v>713.25</v>
      </c>
      <c r="J16" s="4">
        <f>I16</f>
        <v>713.25</v>
      </c>
      <c r="K16" s="4">
        <f>I16</f>
        <v>713.25</v>
      </c>
      <c r="L16" s="4">
        <f>I16</f>
        <v>713.25</v>
      </c>
      <c r="M16" s="4">
        <f>I16</f>
        <v>713.25</v>
      </c>
      <c r="O16" s="4">
        <f>I16</f>
        <v>713.25</v>
      </c>
    </row>
    <row r="17" spans="1:15" ht="21" customHeight="1">
      <c r="A17" s="7"/>
      <c r="B17" s="14"/>
      <c r="F17" s="12"/>
      <c r="G17" s="13"/>
      <c r="H17" s="12"/>
      <c r="I17" s="37"/>
      <c r="J17" s="4"/>
      <c r="K17" s="4"/>
      <c r="L17" s="4"/>
      <c r="M17" s="4"/>
      <c r="O17" s="4"/>
    </row>
    <row r="18" spans="2:6" ht="13.5">
      <c r="B18" s="29" t="s">
        <v>29</v>
      </c>
      <c r="C18" s="29"/>
      <c r="D18" s="29"/>
      <c r="E18" s="30"/>
      <c r="F18" s="31"/>
    </row>
    <row r="19" spans="2:6" ht="13.5">
      <c r="B19" s="29"/>
      <c r="C19" s="29"/>
      <c r="D19" s="29"/>
      <c r="E19" s="30"/>
      <c r="F19" s="31"/>
    </row>
    <row r="21" spans="1:14" ht="13.5">
      <c r="A21" s="52" t="s">
        <v>37</v>
      </c>
      <c r="B21" s="5" t="s">
        <v>3</v>
      </c>
      <c r="F21" s="3" t="s">
        <v>1</v>
      </c>
      <c r="G21" s="4">
        <v>150</v>
      </c>
      <c r="J21" s="18"/>
      <c r="N21" s="28">
        <f>G21/100*B28</f>
        <v>225</v>
      </c>
    </row>
    <row r="22" spans="2:7" ht="13.5">
      <c r="B22" s="5" t="s">
        <v>4</v>
      </c>
      <c r="C22" s="5">
        <v>1</v>
      </c>
      <c r="D22" s="5" t="s">
        <v>5</v>
      </c>
      <c r="E22" s="4">
        <v>120000</v>
      </c>
      <c r="F22" s="3" t="s">
        <v>1</v>
      </c>
      <c r="G22" s="4">
        <f>ROUND((IF(D1&lt;120000,D1/1000,120))*20,0)/20</f>
        <v>120</v>
      </c>
    </row>
    <row r="23" spans="3:7" ht="13.5">
      <c r="C23" s="5">
        <v>0.8</v>
      </c>
      <c r="D23" s="5" t="s">
        <v>6</v>
      </c>
      <c r="E23" s="4">
        <v>240000</v>
      </c>
      <c r="F23" s="3" t="s">
        <v>1</v>
      </c>
      <c r="G23" s="4">
        <f>ROUND((IF(D1&gt;360000,192,IF(D1&gt;120000,(D1-120000)/1000*0.8,0)))*20,0)/20</f>
        <v>104.4</v>
      </c>
    </row>
    <row r="24" spans="3:7" ht="13.5">
      <c r="C24" s="5">
        <v>0.6</v>
      </c>
      <c r="D24" s="5" t="s">
        <v>6</v>
      </c>
      <c r="E24" s="4">
        <v>360000</v>
      </c>
      <c r="F24" s="3" t="s">
        <v>1</v>
      </c>
      <c r="G24" s="4">
        <f>ROUND((IF(D1&gt;720000,216,IF(D1&gt;360000,(D1-360000)/1000*0.6,0)))*20,0)/20</f>
        <v>0</v>
      </c>
    </row>
    <row r="25" spans="3:7" ht="13.5">
      <c r="C25" s="5">
        <v>0.4</v>
      </c>
      <c r="D25" s="5" t="s">
        <v>6</v>
      </c>
      <c r="E25" s="4">
        <v>480000</v>
      </c>
      <c r="F25" s="3" t="s">
        <v>1</v>
      </c>
      <c r="G25" s="4">
        <f>ROUND((IF(D1&gt;1200000,192,IF(D1&gt;720000,(D1-720000)/1000*0.4,0)))*20,0)/20</f>
        <v>0</v>
      </c>
    </row>
    <row r="26" spans="3:7" ht="13.5">
      <c r="C26" s="5">
        <v>0.2</v>
      </c>
      <c r="D26" s="5" t="s">
        <v>7</v>
      </c>
      <c r="E26" s="4">
        <v>1200000</v>
      </c>
      <c r="F26" s="3" t="s">
        <v>1</v>
      </c>
      <c r="G26" s="4">
        <f>ROUND((IF(D1&gt;1200000,(D1-1200000)/1000*0.2,0))*20,0)/20</f>
        <v>0</v>
      </c>
    </row>
    <row r="27" spans="1:7" ht="13.5">
      <c r="A27" s="7" t="s">
        <v>8</v>
      </c>
      <c r="F27" s="3" t="s">
        <v>1</v>
      </c>
      <c r="G27" s="4">
        <f>ROUND((SUM(G21:G26))*20,0)/20</f>
        <v>374.4</v>
      </c>
    </row>
    <row r="28" spans="1:15" ht="13.5">
      <c r="A28" s="7" t="s">
        <v>9</v>
      </c>
      <c r="B28" s="8">
        <v>150</v>
      </c>
      <c r="F28" s="9"/>
      <c r="G28" s="10"/>
      <c r="H28" s="9" t="s">
        <v>1</v>
      </c>
      <c r="I28" s="10">
        <f>ROUND((G27/100*B28)*20,0)/20</f>
        <v>561.6</v>
      </c>
      <c r="J28" s="4">
        <f>I28</f>
        <v>561.6</v>
      </c>
      <c r="K28" s="4">
        <f>J28</f>
        <v>561.6</v>
      </c>
      <c r="L28" s="4">
        <f>K28</f>
        <v>561.6</v>
      </c>
      <c r="M28" s="4">
        <f>L28</f>
        <v>561.6</v>
      </c>
      <c r="O28" s="4">
        <f>M28</f>
        <v>561.6</v>
      </c>
    </row>
    <row r="29" spans="1:9" ht="13.5">
      <c r="A29" s="22"/>
      <c r="B29" s="22"/>
      <c r="C29" s="22"/>
      <c r="D29" s="22"/>
      <c r="E29" s="21"/>
      <c r="F29" s="20"/>
      <c r="G29" s="21"/>
      <c r="H29" s="20"/>
      <c r="I29" s="21"/>
    </row>
    <row r="30" spans="1:10" ht="15">
      <c r="A30" s="19"/>
      <c r="B30" s="29" t="s">
        <v>22</v>
      </c>
      <c r="C30" s="29"/>
      <c r="D30" s="29"/>
      <c r="E30" s="30"/>
      <c r="F30" s="31"/>
      <c r="H30" s="23"/>
      <c r="I30" s="24"/>
      <c r="J30" s="4"/>
    </row>
    <row r="33" spans="1:2" ht="13.5">
      <c r="A33" s="52" t="s">
        <v>11</v>
      </c>
      <c r="B33" s="6" t="s">
        <v>36</v>
      </c>
    </row>
    <row r="34" spans="1:10" ht="13.5">
      <c r="A34" s="52" t="s">
        <v>12</v>
      </c>
      <c r="B34" s="5" t="s">
        <v>3</v>
      </c>
      <c r="F34" s="3" t="s">
        <v>1</v>
      </c>
      <c r="G34" s="4">
        <v>150</v>
      </c>
      <c r="J34" s="4"/>
    </row>
    <row r="37" spans="1:2" ht="13.5">
      <c r="A37" s="52" t="s">
        <v>11</v>
      </c>
      <c r="B37" s="6" t="s">
        <v>14</v>
      </c>
    </row>
    <row r="38" spans="1:7" ht="13.5">
      <c r="A38" s="52" t="s">
        <v>14</v>
      </c>
      <c r="C38" s="5" t="s">
        <v>15</v>
      </c>
      <c r="D38" s="25">
        <v>200000</v>
      </c>
      <c r="E38" s="4">
        <v>100</v>
      </c>
      <c r="F38" s="3" t="s">
        <v>1</v>
      </c>
      <c r="G38" s="4">
        <f>IF(D1&lt;200000,100,0)</f>
        <v>0</v>
      </c>
    </row>
    <row r="39" spans="3:11" ht="13.5">
      <c r="C39" s="5" t="s">
        <v>15</v>
      </c>
      <c r="D39" s="25">
        <v>500000</v>
      </c>
      <c r="E39" s="4">
        <v>200</v>
      </c>
      <c r="F39" s="3" t="s">
        <v>1</v>
      </c>
      <c r="G39" s="4">
        <f>IF(D1&gt;500000,0,IF(D1&gt;200001,200,0))</f>
        <v>200</v>
      </c>
      <c r="K39" s="4">
        <f>G38+G39+G40</f>
        <v>200</v>
      </c>
    </row>
    <row r="40" spans="1:11" ht="13.5">
      <c r="A40" s="5" t="s">
        <v>39</v>
      </c>
      <c r="C40" s="5" t="s">
        <v>16</v>
      </c>
      <c r="D40" s="25">
        <v>500000</v>
      </c>
      <c r="E40" s="4">
        <v>400</v>
      </c>
      <c r="F40" s="3" t="s">
        <v>1</v>
      </c>
      <c r="G40" s="4">
        <f>IF(D1&gt;500000,400,0)</f>
        <v>0</v>
      </c>
      <c r="K40" s="4"/>
    </row>
    <row r="41" ht="13.5">
      <c r="A41" s="5" t="s">
        <v>40</v>
      </c>
    </row>
    <row r="42" ht="13.5">
      <c r="A42" s="5" t="s">
        <v>41</v>
      </c>
    </row>
    <row r="43" spans="1:5" ht="13.5">
      <c r="A43" s="6" t="s">
        <v>11</v>
      </c>
      <c r="E43" s="4" t="s">
        <v>13</v>
      </c>
    </row>
    <row r="44" ht="13.5">
      <c r="A44" s="6"/>
    </row>
    <row r="45" spans="1:2" ht="13.5">
      <c r="A45" s="52" t="s">
        <v>17</v>
      </c>
      <c r="B45" s="6" t="s">
        <v>35</v>
      </c>
    </row>
    <row r="46" spans="1:7" ht="13.5">
      <c r="A46" s="52" t="s">
        <v>18</v>
      </c>
      <c r="B46" s="5" t="s">
        <v>3</v>
      </c>
      <c r="F46" s="3" t="s">
        <v>1</v>
      </c>
      <c r="G46" s="4">
        <v>50</v>
      </c>
    </row>
    <row r="47" spans="2:7" ht="13.5">
      <c r="B47" s="5" t="s">
        <v>4</v>
      </c>
      <c r="C47" s="5">
        <v>0.4</v>
      </c>
      <c r="D47" s="5" t="s">
        <v>19</v>
      </c>
      <c r="E47" s="4">
        <f>D1</f>
        <v>250505</v>
      </c>
      <c r="F47" s="27" t="s">
        <v>1</v>
      </c>
      <c r="G47" s="26">
        <f>ROUND((D1/1000*C47)*20,0)/20</f>
        <v>100.2</v>
      </c>
    </row>
    <row r="48" spans="6:12" ht="13.5">
      <c r="F48" s="3" t="s">
        <v>1</v>
      </c>
      <c r="G48" s="4">
        <f>SUM(G46:G47)</f>
        <v>150.2</v>
      </c>
      <c r="L48" s="4">
        <f>G48</f>
        <v>150.2</v>
      </c>
    </row>
    <row r="49" spans="6:12" ht="13.5">
      <c r="F49" s="3"/>
      <c r="L49" s="4"/>
    </row>
    <row r="51" spans="1:2" ht="13.5">
      <c r="A51" s="52" t="s">
        <v>11</v>
      </c>
      <c r="B51" s="6" t="s">
        <v>34</v>
      </c>
    </row>
    <row r="52" spans="1:7" ht="13.5">
      <c r="A52" s="52" t="s">
        <v>20</v>
      </c>
      <c r="B52" s="5" t="s">
        <v>3</v>
      </c>
      <c r="F52" s="3" t="s">
        <v>1</v>
      </c>
      <c r="G52" s="4">
        <v>150</v>
      </c>
    </row>
    <row r="53" spans="2:7" ht="13.5">
      <c r="B53" s="5" t="s">
        <v>4</v>
      </c>
      <c r="C53" s="28">
        <v>0.3</v>
      </c>
      <c r="D53" s="5" t="s">
        <v>5</v>
      </c>
      <c r="E53" s="4">
        <v>120000</v>
      </c>
      <c r="F53" s="3" t="s">
        <v>1</v>
      </c>
      <c r="G53" s="4">
        <f>ROUND((IF(D1&lt;120000,D1/1000*0.3,36))*20,0)/20</f>
        <v>36</v>
      </c>
    </row>
    <row r="54" spans="3:7" ht="13.5">
      <c r="C54" s="5">
        <v>0.22</v>
      </c>
      <c r="D54" s="5" t="s">
        <v>6</v>
      </c>
      <c r="E54" s="4">
        <v>240000</v>
      </c>
      <c r="F54" s="3" t="s">
        <v>1</v>
      </c>
      <c r="G54" s="4">
        <f>ROUND((IF(D1&gt;360000,52.8,IF(D1&gt;120000,(D1-120000)/1000*0.22,0)))*20,0)/20</f>
        <v>28.7</v>
      </c>
    </row>
    <row r="55" spans="3:7" ht="13.5">
      <c r="C55" s="5">
        <v>0.24</v>
      </c>
      <c r="D55" s="5" t="s">
        <v>6</v>
      </c>
      <c r="E55" s="4">
        <v>360000</v>
      </c>
      <c r="F55" s="3" t="s">
        <v>1</v>
      </c>
      <c r="G55" s="4">
        <f>ROUND((IF(D1&gt;720000,86.4,IF(D1&gt;360000,(D1-360000)/1000*0.24,0)))*20,0)/20</f>
        <v>0</v>
      </c>
    </row>
    <row r="56" spans="3:7" ht="13.5">
      <c r="C56" s="5">
        <v>0.26</v>
      </c>
      <c r="D56" s="5" t="s">
        <v>6</v>
      </c>
      <c r="E56" s="4">
        <v>480000</v>
      </c>
      <c r="F56" s="3" t="s">
        <v>1</v>
      </c>
      <c r="G56" s="4">
        <f>ROUND((IF(D1&gt;1200000,124.8,IF(D1&gt;720000,(D1-720000)/1000*0.26,0)))*20,0)/20</f>
        <v>0</v>
      </c>
    </row>
    <row r="57" spans="3:7" ht="13.5">
      <c r="C57" s="5">
        <v>0.28</v>
      </c>
      <c r="D57" s="5" t="s">
        <v>7</v>
      </c>
      <c r="E57" s="4">
        <v>1200000</v>
      </c>
      <c r="F57" s="27" t="s">
        <v>1</v>
      </c>
      <c r="G57" s="26">
        <f>ROUND((IF(D1&gt;1200000,(D1-1200000)/1000*0.28,0))*20,0)/20</f>
        <v>0</v>
      </c>
    </row>
    <row r="58" spans="1:14" ht="13.5">
      <c r="A58" s="5" t="s">
        <v>39</v>
      </c>
      <c r="F58" s="3" t="s">
        <v>1</v>
      </c>
      <c r="G58" s="4">
        <f>ROUND((SUM(G52:G57))*20,0)/20</f>
        <v>214.7</v>
      </c>
      <c r="M58" s="4">
        <f>G58</f>
        <v>214.7</v>
      </c>
      <c r="N58" s="28">
        <f>G58</f>
        <v>214.7</v>
      </c>
    </row>
    <row r="59" ht="13.5">
      <c r="F59" s="3"/>
    </row>
    <row r="61" spans="1:2" ht="13.5">
      <c r="A61" s="52" t="s">
        <v>11</v>
      </c>
      <c r="B61" s="6" t="s">
        <v>21</v>
      </c>
    </row>
    <row r="62" spans="1:15" ht="13.5">
      <c r="A62" s="52" t="s">
        <v>21</v>
      </c>
      <c r="B62" s="5" t="s">
        <v>3</v>
      </c>
      <c r="F62" s="3" t="s">
        <v>1</v>
      </c>
      <c r="G62" s="4">
        <v>50</v>
      </c>
      <c r="O62" s="4">
        <f>G62</f>
        <v>50</v>
      </c>
    </row>
    <row r="65" spans="1:2" ht="13.5">
      <c r="A65" s="52" t="s">
        <v>23</v>
      </c>
      <c r="B65" s="6" t="s">
        <v>33</v>
      </c>
    </row>
    <row r="66" spans="1:7" ht="13.5">
      <c r="A66" s="52" t="s">
        <v>24</v>
      </c>
      <c r="C66" s="5" t="s">
        <v>15</v>
      </c>
      <c r="D66" s="25">
        <v>100000</v>
      </c>
      <c r="E66" s="4">
        <v>80</v>
      </c>
      <c r="F66" s="3" t="s">
        <v>1</v>
      </c>
      <c r="G66" s="4">
        <f>IF(D1&lt;100000,E66,0)</f>
        <v>0</v>
      </c>
    </row>
    <row r="67" spans="1:15" ht="13.5">
      <c r="A67" s="5" t="s">
        <v>38</v>
      </c>
      <c r="C67" s="5" t="s">
        <v>15</v>
      </c>
      <c r="D67" s="25">
        <v>500000</v>
      </c>
      <c r="E67" s="4">
        <v>130</v>
      </c>
      <c r="F67" s="3" t="s">
        <v>1</v>
      </c>
      <c r="G67" s="4">
        <f>IF(D1&gt;500000,0,IF(D1&gt;100000,E67,0))</f>
        <v>130</v>
      </c>
      <c r="J67" s="4">
        <f>G66+G67+G68</f>
        <v>130</v>
      </c>
      <c r="L67" s="4">
        <f>G66+G67+G68</f>
        <v>130</v>
      </c>
      <c r="M67" s="4">
        <f>G66+G67+G68</f>
        <v>130</v>
      </c>
      <c r="O67" s="4">
        <f>G66+G67+G68</f>
        <v>130</v>
      </c>
    </row>
    <row r="68" spans="3:15" ht="13.5">
      <c r="C68" s="5" t="s">
        <v>16</v>
      </c>
      <c r="D68" s="25">
        <v>500000</v>
      </c>
      <c r="E68" s="4">
        <v>240</v>
      </c>
      <c r="F68" s="3" t="s">
        <v>1</v>
      </c>
      <c r="G68" s="4">
        <f>IF(D1&gt;500000,E68,0)</f>
        <v>0</v>
      </c>
      <c r="J68" s="4"/>
      <c r="L68" s="4"/>
      <c r="M68" s="4"/>
      <c r="O68" s="4"/>
    </row>
    <row r="69" spans="4:15" ht="13.5">
      <c r="D69" s="25"/>
      <c r="F69" s="3"/>
      <c r="J69" s="4"/>
      <c r="L69" s="4"/>
      <c r="M69" s="4"/>
      <c r="O69" s="4"/>
    </row>
    <row r="70" spans="2:15" ht="13.5">
      <c r="B70" s="29" t="s">
        <v>30</v>
      </c>
      <c r="C70" s="29"/>
      <c r="D70" s="29"/>
      <c r="E70" s="30"/>
      <c r="F70" s="31"/>
      <c r="J70" s="4"/>
      <c r="L70" s="4"/>
      <c r="M70" s="4"/>
      <c r="O70" s="4"/>
    </row>
    <row r="71" spans="4:6" ht="13.5">
      <c r="D71" s="25"/>
      <c r="F71" s="3"/>
    </row>
    <row r="72" spans="4:6" ht="13.5">
      <c r="D72" s="25"/>
      <c r="F72" s="3"/>
    </row>
    <row r="73" spans="1:2" ht="13.5">
      <c r="A73" s="52" t="s">
        <v>23</v>
      </c>
      <c r="B73" s="6" t="s">
        <v>32</v>
      </c>
    </row>
    <row r="74" spans="1:7" ht="13.5">
      <c r="A74" s="52" t="s">
        <v>14</v>
      </c>
      <c r="C74" s="5" t="s">
        <v>15</v>
      </c>
      <c r="D74" s="25">
        <v>100000</v>
      </c>
      <c r="E74" s="4">
        <v>215</v>
      </c>
      <c r="F74" s="3" t="s">
        <v>1</v>
      </c>
      <c r="G74" s="4">
        <f>IF(D1&lt;100000,E74,0)</f>
        <v>0</v>
      </c>
    </row>
    <row r="75" spans="3:11" ht="13.5">
      <c r="C75" s="5" t="s">
        <v>15</v>
      </c>
      <c r="D75" s="25">
        <v>500000</v>
      </c>
      <c r="E75" s="4">
        <v>325</v>
      </c>
      <c r="F75" s="3" t="s">
        <v>1</v>
      </c>
      <c r="G75" s="4">
        <f>IF(D1&gt;500000,0,IF(D1&gt;100000,E75,0))</f>
        <v>325</v>
      </c>
      <c r="K75" s="4">
        <f>G74+G75+G76</f>
        <v>325</v>
      </c>
    </row>
    <row r="76" spans="3:15" ht="13.5">
      <c r="C76" s="5" t="s">
        <v>16</v>
      </c>
      <c r="D76" s="25">
        <v>500000</v>
      </c>
      <c r="E76" s="4">
        <v>630</v>
      </c>
      <c r="F76" s="3" t="s">
        <v>1</v>
      </c>
      <c r="G76" s="4">
        <f>IF(D1&gt;500000,E76,0)</f>
        <v>0</v>
      </c>
      <c r="J76" s="42"/>
      <c r="K76" s="10"/>
      <c r="L76" s="42"/>
      <c r="M76" s="42"/>
      <c r="N76" s="43"/>
      <c r="O76" s="42"/>
    </row>
  </sheetData>
  <sheetProtection/>
  <mergeCells count="1">
    <mergeCell ref="J2:O2"/>
  </mergeCells>
  <printOptions/>
  <pageMargins left="0.7" right="0.7" top="0.787401575" bottom="0.787401575" header="0.3" footer="0.3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Sabina Hollenstein</cp:lastModifiedBy>
  <cp:lastPrinted>2009-10-09T14:45:25Z</cp:lastPrinted>
  <dcterms:created xsi:type="dcterms:W3CDTF">2008-03-28T09:24:35Z</dcterms:created>
  <dcterms:modified xsi:type="dcterms:W3CDTF">2023-11-16T08:41:20Z</dcterms:modified>
  <cp:category/>
  <cp:version/>
  <cp:contentType/>
  <cp:contentStatus/>
</cp:coreProperties>
</file>